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050"/>
  </bookViews>
  <sheets>
    <sheet name="Kenya_Refund" sheetId="5" r:id="rId1"/>
    <sheet name="Tanzania_Refund" sheetId="4" state="hidden" r:id="rId2"/>
  </sheets>
  <calcPr calcId="125725"/>
</workbook>
</file>

<file path=xl/calcChain.xml><?xml version="1.0" encoding="utf-8"?>
<calcChain xmlns="http://schemas.openxmlformats.org/spreadsheetml/2006/main">
  <c r="G13" i="4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12"/>
  <c r="C14" i="5"/>
  <c r="C15"/>
  <c r="C9"/>
  <c r="F17" s="1"/>
  <c r="C8"/>
  <c r="C16"/>
  <c r="K13" i="4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12"/>
  <c r="C13"/>
  <c r="C14"/>
  <c r="C7"/>
  <c r="C5"/>
  <c r="D12"/>
  <c r="C17" i="5"/>
  <c r="C15" i="4"/>
  <c r="D14"/>
  <c r="L12"/>
  <c r="D13"/>
  <c r="L13"/>
  <c r="L14"/>
  <c r="L15"/>
  <c r="C18" i="5"/>
  <c r="C16" i="4"/>
  <c r="D15"/>
  <c r="C19" i="5"/>
  <c r="C17" i="4"/>
  <c r="D16"/>
  <c r="L16"/>
  <c r="C20" i="5"/>
  <c r="C18" i="4"/>
  <c r="D17"/>
  <c r="L17"/>
  <c r="C21" i="5"/>
  <c r="C19" i="4"/>
  <c r="D18"/>
  <c r="L18"/>
  <c r="C22" i="5"/>
  <c r="C20" i="4"/>
  <c r="D19"/>
  <c r="L19"/>
  <c r="C23" i="5"/>
  <c r="F22"/>
  <c r="C21" i="4"/>
  <c r="D20"/>
  <c r="L20"/>
  <c r="C24" i="5"/>
  <c r="C22" i="4"/>
  <c r="D21"/>
  <c r="L21"/>
  <c r="C25" i="5"/>
  <c r="C23" i="4"/>
  <c r="D22"/>
  <c r="L22"/>
  <c r="C26" i="5"/>
  <c r="C24" i="4"/>
  <c r="D23"/>
  <c r="L23"/>
  <c r="C27" i="5"/>
  <c r="C25" i="4"/>
  <c r="D24"/>
  <c r="L24"/>
  <c r="C28" i="5"/>
  <c r="F27"/>
  <c r="C26" i="4"/>
  <c r="D25"/>
  <c r="L25"/>
  <c r="C29" i="5"/>
  <c r="C27" i="4"/>
  <c r="D26"/>
  <c r="L26"/>
  <c r="C30" i="5"/>
  <c r="C28" i="4"/>
  <c r="D27"/>
  <c r="L27"/>
  <c r="C31" i="5"/>
  <c r="C29" i="4"/>
  <c r="D28"/>
  <c r="L28"/>
  <c r="C32" i="5"/>
  <c r="F31"/>
  <c r="C30" i="4"/>
  <c r="D29"/>
  <c r="L29"/>
  <c r="C33" i="5"/>
  <c r="C31" i="4"/>
  <c r="D30"/>
  <c r="L30"/>
  <c r="C34" i="5"/>
  <c r="C32" i="4"/>
  <c r="D31"/>
  <c r="L31"/>
  <c r="C35" i="5"/>
  <c r="C33" i="4"/>
  <c r="D32"/>
  <c r="L32"/>
  <c r="C36" i="5"/>
  <c r="F35"/>
  <c r="C34" i="4"/>
  <c r="D33"/>
  <c r="L33"/>
  <c r="C37" i="5"/>
  <c r="C35" i="4"/>
  <c r="D34"/>
  <c r="L34"/>
  <c r="C38" i="5"/>
  <c r="C36" i="4"/>
  <c r="D35"/>
  <c r="L35"/>
  <c r="C39" i="5"/>
  <c r="C37" i="4"/>
  <c r="D36"/>
  <c r="L36"/>
  <c r="C40" i="5"/>
  <c r="C38" i="4"/>
  <c r="D37"/>
  <c r="L37"/>
  <c r="C41" i="5"/>
  <c r="C39" i="4"/>
  <c r="D38"/>
  <c r="L38"/>
  <c r="C42" i="5"/>
  <c r="C40" i="4"/>
  <c r="D39"/>
  <c r="L39"/>
  <c r="C43" i="5"/>
  <c r="F42"/>
  <c r="C41" i="4"/>
  <c r="D40"/>
  <c r="L40"/>
  <c r="C44" i="5"/>
  <c r="F43"/>
  <c r="C42" i="4"/>
  <c r="D41"/>
  <c r="L41"/>
  <c r="C45" i="5"/>
  <c r="C43" i="4"/>
  <c r="D42"/>
  <c r="L42"/>
  <c r="C46" i="5"/>
  <c r="C44" i="4"/>
  <c r="D43"/>
  <c r="L43"/>
  <c r="C47" i="5"/>
  <c r="F46"/>
  <c r="C45" i="4"/>
  <c r="D44"/>
  <c r="L44"/>
  <c r="C48" i="5"/>
  <c r="C46" i="4"/>
  <c r="D45"/>
  <c r="L45"/>
  <c r="C49" i="5"/>
  <c r="C47" i="4"/>
  <c r="D46"/>
  <c r="L46"/>
  <c r="C50" i="5"/>
  <c r="C48" i="4"/>
  <c r="D47"/>
  <c r="L47"/>
  <c r="C51" i="5"/>
  <c r="C49" i="4"/>
  <c r="D48"/>
  <c r="L48"/>
  <c r="C52" i="5"/>
  <c r="F51"/>
  <c r="C50" i="4"/>
  <c r="D49"/>
  <c r="L49"/>
  <c r="C53" i="5"/>
  <c r="C51" i="4"/>
  <c r="D50"/>
  <c r="L50"/>
  <c r="C54" i="5"/>
  <c r="C52" i="4"/>
  <c r="D51"/>
  <c r="L51"/>
  <c r="C55" i="5"/>
  <c r="F54"/>
  <c r="C53" i="4"/>
  <c r="D52"/>
  <c r="L52"/>
  <c r="C56" i="5"/>
  <c r="C54" i="4"/>
  <c r="D53"/>
  <c r="L53"/>
  <c r="C57" i="5"/>
  <c r="C55" i="4"/>
  <c r="D54"/>
  <c r="L54"/>
  <c r="C58" i="5"/>
  <c r="C56" i="4"/>
  <c r="D55"/>
  <c r="L55"/>
  <c r="C59" i="5"/>
  <c r="F58"/>
  <c r="C57" i="4"/>
  <c r="D56"/>
  <c r="L56"/>
  <c r="C60" i="5"/>
  <c r="C58" i="4"/>
  <c r="D57"/>
  <c r="L57"/>
  <c r="C61" i="5"/>
  <c r="C59" i="4"/>
  <c r="D58"/>
  <c r="L58"/>
  <c r="C62" i="5"/>
  <c r="C60" i="4"/>
  <c r="D59"/>
  <c r="L59"/>
  <c r="C63" i="5"/>
  <c r="F62"/>
  <c r="C61" i="4"/>
  <c r="D60"/>
  <c r="L60"/>
  <c r="C64" i="5"/>
  <c r="C62" i="4"/>
  <c r="D61"/>
  <c r="L61"/>
  <c r="C65" i="5"/>
  <c r="C63" i="4"/>
  <c r="D62"/>
  <c r="L62"/>
  <c r="C66" i="5"/>
  <c r="C64" i="4"/>
  <c r="D63"/>
  <c r="L63"/>
  <c r="C67" i="5"/>
  <c r="F66"/>
  <c r="C65" i="4"/>
  <c r="D64"/>
  <c r="L64"/>
  <c r="C68" i="5"/>
  <c r="F67"/>
  <c r="C66" i="4"/>
  <c r="D65"/>
  <c r="L65"/>
  <c r="C69" i="5"/>
  <c r="C67" i="4"/>
  <c r="D66"/>
  <c r="L66"/>
  <c r="C70" i="5"/>
  <c r="C68" i="4"/>
  <c r="D67"/>
  <c r="L67"/>
  <c r="C71" i="5"/>
  <c r="C69" i="4"/>
  <c r="D68"/>
  <c r="L68"/>
  <c r="C72" i="5"/>
  <c r="F71"/>
  <c r="C70" i="4"/>
  <c r="D69"/>
  <c r="L69"/>
  <c r="C73" i="5"/>
  <c r="C74"/>
  <c r="F72"/>
  <c r="C71" i="4"/>
  <c r="D70"/>
  <c r="L70"/>
  <c r="C75" i="5"/>
  <c r="C72" i="4"/>
  <c r="D71"/>
  <c r="L71"/>
  <c r="C76" i="5"/>
  <c r="D72" i="4"/>
  <c r="L72"/>
  <c r="E72"/>
  <c r="E69"/>
  <c r="C77" i="5"/>
  <c r="H69" i="4"/>
  <c r="I69"/>
  <c r="E12"/>
  <c r="E13"/>
  <c r="E14"/>
  <c r="E15"/>
  <c r="E16"/>
  <c r="E18"/>
  <c r="E17"/>
  <c r="E19"/>
  <c r="E21"/>
  <c r="E20"/>
  <c r="E22"/>
  <c r="E24"/>
  <c r="E23"/>
  <c r="E25"/>
  <c r="E27"/>
  <c r="E26"/>
  <c r="E28"/>
  <c r="E30"/>
  <c r="E29"/>
  <c r="E31"/>
  <c r="E33"/>
  <c r="E32"/>
  <c r="E34"/>
  <c r="E36"/>
  <c r="E35"/>
  <c r="E37"/>
  <c r="E39"/>
  <c r="E38"/>
  <c r="E40"/>
  <c r="E42"/>
  <c r="E41"/>
  <c r="E43"/>
  <c r="E45"/>
  <c r="E44"/>
  <c r="E46"/>
  <c r="E48"/>
  <c r="E47"/>
  <c r="E49"/>
  <c r="E51"/>
  <c r="E50"/>
  <c r="E52"/>
  <c r="E54"/>
  <c r="E53"/>
  <c r="E55"/>
  <c r="E57"/>
  <c r="E56"/>
  <c r="E58"/>
  <c r="E60"/>
  <c r="E59"/>
  <c r="E61"/>
  <c r="E63"/>
  <c r="E62"/>
  <c r="E64"/>
  <c r="E66"/>
  <c r="E65"/>
  <c r="E71"/>
  <c r="E68"/>
  <c r="H72"/>
  <c r="I72"/>
  <c r="E67"/>
  <c r="E70"/>
  <c r="C78" i="5"/>
  <c r="H70" i="4"/>
  <c r="I70"/>
  <c r="H67"/>
  <c r="I67"/>
  <c r="H68"/>
  <c r="I68"/>
  <c r="H71"/>
  <c r="I71"/>
  <c r="H65"/>
  <c r="I65"/>
  <c r="H66"/>
  <c r="I66"/>
  <c r="H64"/>
  <c r="I64"/>
  <c r="H62"/>
  <c r="I62"/>
  <c r="H63"/>
  <c r="I63"/>
  <c r="H61"/>
  <c r="I61"/>
  <c r="H59"/>
  <c r="I59"/>
  <c r="H60"/>
  <c r="I60"/>
  <c r="H58"/>
  <c r="I58"/>
  <c r="H56"/>
  <c r="I56"/>
  <c r="H57"/>
  <c r="I57"/>
  <c r="H55"/>
  <c r="I55"/>
  <c r="H53"/>
  <c r="I53"/>
  <c r="H54"/>
  <c r="I54"/>
  <c r="H52"/>
  <c r="I52"/>
  <c r="H50"/>
  <c r="I50"/>
  <c r="H51"/>
  <c r="I51"/>
  <c r="H49"/>
  <c r="I49"/>
  <c r="H47"/>
  <c r="I47"/>
  <c r="H48"/>
  <c r="I48"/>
  <c r="H46"/>
  <c r="I46"/>
  <c r="H44"/>
  <c r="I44"/>
  <c r="H45"/>
  <c r="I45"/>
  <c r="H43"/>
  <c r="I43"/>
  <c r="H41"/>
  <c r="I41"/>
  <c r="H42"/>
  <c r="I42"/>
  <c r="H40"/>
  <c r="I40"/>
  <c r="H38"/>
  <c r="I38"/>
  <c r="H39"/>
  <c r="I39"/>
  <c r="H37"/>
  <c r="I37"/>
  <c r="H35"/>
  <c r="I35"/>
  <c r="H36"/>
  <c r="I36"/>
  <c r="H34"/>
  <c r="I34"/>
  <c r="H32"/>
  <c r="I32"/>
  <c r="H33"/>
  <c r="I33"/>
  <c r="H31"/>
  <c r="I31"/>
  <c r="H29"/>
  <c r="I29"/>
  <c r="H30"/>
  <c r="I30"/>
  <c r="H28"/>
  <c r="I28"/>
  <c r="H26"/>
  <c r="I26"/>
  <c r="H27"/>
  <c r="I27"/>
  <c r="H25"/>
  <c r="I25"/>
  <c r="H23"/>
  <c r="I23"/>
  <c r="H24"/>
  <c r="I24"/>
  <c r="H22"/>
  <c r="I22"/>
  <c r="H20"/>
  <c r="I20"/>
  <c r="H21"/>
  <c r="I21"/>
  <c r="H19"/>
  <c r="I19"/>
  <c r="H17"/>
  <c r="I17"/>
  <c r="H18"/>
  <c r="I18"/>
  <c r="H16"/>
  <c r="I16"/>
  <c r="H15"/>
  <c r="I15"/>
  <c r="H14"/>
  <c r="I14"/>
  <c r="I13"/>
  <c r="H13"/>
  <c r="I12"/>
  <c r="H12"/>
  <c r="F78" i="5"/>
  <c r="C79"/>
  <c r="C80"/>
  <c r="F79"/>
  <c r="F80"/>
  <c r="C81"/>
  <c r="F81"/>
  <c r="C82"/>
  <c r="C83"/>
  <c r="C84"/>
  <c r="F84"/>
  <c r="C85"/>
  <c r="F55"/>
  <c r="F47"/>
  <c r="F39"/>
  <c r="F19"/>
  <c r="F14"/>
  <c r="F15"/>
  <c r="F34"/>
  <c r="F26"/>
  <c r="F18"/>
  <c r="D13"/>
  <c r="D60"/>
  <c r="F73"/>
  <c r="F69"/>
  <c r="F65"/>
  <c r="F57"/>
  <c r="F53"/>
  <c r="F49"/>
  <c r="F41"/>
  <c r="F37"/>
  <c r="F33"/>
  <c r="F25"/>
  <c r="F21"/>
  <c r="F13"/>
  <c r="F77"/>
  <c r="F76"/>
  <c r="F75"/>
  <c r="F68"/>
  <c r="F64"/>
  <c r="F60"/>
  <c r="F52"/>
  <c r="F48"/>
  <c r="F44"/>
  <c r="F36"/>
  <c r="F32"/>
  <c r="F28"/>
  <c r="F20"/>
  <c r="D61"/>
  <c r="D43"/>
  <c r="G43" s="1"/>
  <c r="D76"/>
  <c r="G76" s="1"/>
  <c r="G60" l="1"/>
  <c r="D84"/>
  <c r="G84" s="1"/>
  <c r="D37"/>
  <c r="D34"/>
  <c r="G34" s="1"/>
  <c r="D39"/>
  <c r="D73"/>
  <c r="E81" s="1"/>
  <c r="D54"/>
  <c r="D21"/>
  <c r="G21" s="1"/>
  <c r="D33"/>
  <c r="G33" s="1"/>
  <c r="D40"/>
  <c r="D45"/>
  <c r="D49"/>
  <c r="D52"/>
  <c r="D30"/>
  <c r="D32"/>
  <c r="D19"/>
  <c r="D79"/>
  <c r="G79" s="1"/>
  <c r="D16"/>
  <c r="D70"/>
  <c r="D83"/>
  <c r="G83" s="1"/>
  <c r="D53"/>
  <c r="D48"/>
  <c r="D50"/>
  <c r="D46"/>
  <c r="D85"/>
  <c r="G85" s="1"/>
  <c r="D31"/>
  <c r="D55"/>
  <c r="D78"/>
  <c r="G78" s="1"/>
  <c r="D51"/>
  <c r="D14"/>
  <c r="D35"/>
  <c r="D25"/>
  <c r="G25" s="1"/>
  <c r="D58"/>
  <c r="D71"/>
  <c r="D57"/>
  <c r="D23"/>
  <c r="D74"/>
  <c r="G74" s="1"/>
  <c r="D80"/>
  <c r="G80" s="1"/>
  <c r="D64"/>
  <c r="E59" s="1"/>
  <c r="D59"/>
  <c r="G59" s="1"/>
  <c r="D65"/>
  <c r="D63"/>
  <c r="E60" s="1"/>
  <c r="H60" s="1"/>
  <c r="D36"/>
  <c r="G36" s="1"/>
  <c r="D20"/>
  <c r="G20" s="1"/>
  <c r="D28"/>
  <c r="D56"/>
  <c r="G56" s="1"/>
  <c r="D24"/>
  <c r="D82"/>
  <c r="G82" s="1"/>
  <c r="D17"/>
  <c r="D81"/>
  <c r="G81" s="1"/>
  <c r="D75"/>
  <c r="G75" s="1"/>
  <c r="D15"/>
  <c r="D42"/>
  <c r="D44"/>
  <c r="D47"/>
  <c r="D66"/>
  <c r="G66" s="1"/>
  <c r="D29"/>
  <c r="D18"/>
  <c r="D68"/>
  <c r="D69"/>
  <c r="D27"/>
  <c r="G27" s="1"/>
  <c r="D67"/>
  <c r="D41"/>
  <c r="D72"/>
  <c r="G61"/>
  <c r="G13"/>
  <c r="D38"/>
  <c r="D62"/>
  <c r="D26"/>
  <c r="D22"/>
  <c r="E13" s="1"/>
  <c r="H13" s="1"/>
  <c r="D77"/>
  <c r="G77" s="1"/>
  <c r="E77"/>
  <c r="E34"/>
  <c r="H34" s="1"/>
  <c r="E36"/>
  <c r="H36" s="1"/>
  <c r="F24"/>
  <c r="F40"/>
  <c r="F56"/>
  <c r="F74"/>
  <c r="F82"/>
  <c r="F29"/>
  <c r="F45"/>
  <c r="F61"/>
  <c r="F85"/>
  <c r="F16"/>
  <c r="F30"/>
  <c r="F63"/>
  <c r="F83"/>
  <c r="F70"/>
  <c r="F59"/>
  <c r="F50"/>
  <c r="F38"/>
  <c r="F23"/>
  <c r="G69" l="1"/>
  <c r="I69" s="1"/>
  <c r="E69"/>
  <c r="H69" s="1"/>
  <c r="G57"/>
  <c r="E57"/>
  <c r="H57" s="1"/>
  <c r="G55"/>
  <c r="I55" s="1"/>
  <c r="E55"/>
  <c r="H55" s="1"/>
  <c r="G50"/>
  <c r="E50"/>
  <c r="E32"/>
  <c r="H32" s="1"/>
  <c r="G32"/>
  <c r="G45"/>
  <c r="E45"/>
  <c r="G54"/>
  <c r="I54" s="1"/>
  <c r="E54"/>
  <c r="H54" s="1"/>
  <c r="G37"/>
  <c r="E37"/>
  <c r="H37" s="1"/>
  <c r="G38"/>
  <c r="I38" s="1"/>
  <c r="E38"/>
  <c r="G41"/>
  <c r="E41"/>
  <c r="H41" s="1"/>
  <c r="G15"/>
  <c r="I15" s="1"/>
  <c r="E15"/>
  <c r="H15" s="1"/>
  <c r="G23"/>
  <c r="E23"/>
  <c r="G46"/>
  <c r="I46" s="1"/>
  <c r="E46"/>
  <c r="H46" s="1"/>
  <c r="E19"/>
  <c r="H19" s="1"/>
  <c r="G19"/>
  <c r="I19" s="1"/>
  <c r="E49"/>
  <c r="H49" s="1"/>
  <c r="G49"/>
  <c r="G62"/>
  <c r="E62"/>
  <c r="H62" s="1"/>
  <c r="E72"/>
  <c r="H72" s="1"/>
  <c r="G72"/>
  <c r="E29"/>
  <c r="G29"/>
  <c r="I29" s="1"/>
  <c r="G42"/>
  <c r="I42" s="1"/>
  <c r="E42"/>
  <c r="H42" s="1"/>
  <c r="G17"/>
  <c r="E17"/>
  <c r="H17" s="1"/>
  <c r="G28"/>
  <c r="I28" s="1"/>
  <c r="E28"/>
  <c r="H28" s="1"/>
  <c r="G65"/>
  <c r="E65"/>
  <c r="H65" s="1"/>
  <c r="E58"/>
  <c r="H58" s="1"/>
  <c r="G58"/>
  <c r="E51"/>
  <c r="H51" s="1"/>
  <c r="G51"/>
  <c r="I51" s="1"/>
  <c r="E53"/>
  <c r="H53" s="1"/>
  <c r="G53"/>
  <c r="E52"/>
  <c r="H52" s="1"/>
  <c r="G52"/>
  <c r="I52" s="1"/>
  <c r="G39"/>
  <c r="I39" s="1"/>
  <c r="E39"/>
  <c r="H39" s="1"/>
  <c r="I13"/>
  <c r="I36"/>
  <c r="H38"/>
  <c r="E27"/>
  <c r="H27" s="1"/>
  <c r="E20"/>
  <c r="H20" s="1"/>
  <c r="I27"/>
  <c r="I59"/>
  <c r="I34"/>
  <c r="H23"/>
  <c r="H70"/>
  <c r="H29"/>
  <c r="E25"/>
  <c r="H25" s="1"/>
  <c r="E33"/>
  <c r="H33" s="1"/>
  <c r="E61"/>
  <c r="H61" s="1"/>
  <c r="I33"/>
  <c r="I60"/>
  <c r="G22"/>
  <c r="E22"/>
  <c r="H22" s="1"/>
  <c r="G67"/>
  <c r="I67" s="1"/>
  <c r="E67"/>
  <c r="H67" s="1"/>
  <c r="E47"/>
  <c r="H47" s="1"/>
  <c r="G47"/>
  <c r="I47" s="1"/>
  <c r="G24"/>
  <c r="I24" s="1"/>
  <c r="E24"/>
  <c r="H24" s="1"/>
  <c r="E64"/>
  <c r="H64" s="1"/>
  <c r="G64"/>
  <c r="I64" s="1"/>
  <c r="E35"/>
  <c r="H35" s="1"/>
  <c r="G35"/>
  <c r="E70"/>
  <c r="G70"/>
  <c r="I70" s="1"/>
  <c r="E26"/>
  <c r="H26" s="1"/>
  <c r="G26"/>
  <c r="G68"/>
  <c r="E68"/>
  <c r="H68" s="1"/>
  <c r="E18"/>
  <c r="H18" s="1"/>
  <c r="G18"/>
  <c r="G44"/>
  <c r="E44"/>
  <c r="H44" s="1"/>
  <c r="E43"/>
  <c r="G63"/>
  <c r="I63" s="1"/>
  <c r="E63"/>
  <c r="H63" s="1"/>
  <c r="E71"/>
  <c r="H71" s="1"/>
  <c r="G71"/>
  <c r="I71" s="1"/>
  <c r="G14"/>
  <c r="I14" s="1"/>
  <c r="E14"/>
  <c r="H14" s="1"/>
  <c r="G31"/>
  <c r="E31"/>
  <c r="H31" s="1"/>
  <c r="E48"/>
  <c r="H48" s="1"/>
  <c r="G48"/>
  <c r="E16"/>
  <c r="H16" s="1"/>
  <c r="G16"/>
  <c r="I16" s="1"/>
  <c r="E30"/>
  <c r="G30"/>
  <c r="G40"/>
  <c r="E40"/>
  <c r="H40" s="1"/>
  <c r="E85"/>
  <c r="E84"/>
  <c r="E74"/>
  <c r="E83"/>
  <c r="E73"/>
  <c r="H73" s="1"/>
  <c r="E80"/>
  <c r="E78"/>
  <c r="E82"/>
  <c r="E76"/>
  <c r="G73"/>
  <c r="E75"/>
  <c r="E79"/>
  <c r="H50"/>
  <c r="H59"/>
  <c r="H30"/>
  <c r="H45"/>
  <c r="E21"/>
  <c r="H21" s="1"/>
  <c r="E56"/>
  <c r="I56" s="1"/>
  <c r="E66"/>
  <c r="H66" s="1"/>
  <c r="I18" l="1"/>
  <c r="I26"/>
  <c r="I35"/>
  <c r="I25"/>
  <c r="I53"/>
  <c r="I58"/>
  <c r="I72"/>
  <c r="I49"/>
  <c r="I32"/>
  <c r="I61"/>
  <c r="H56"/>
  <c r="I73"/>
  <c r="I30"/>
  <c r="I48"/>
  <c r="I44"/>
  <c r="I68"/>
  <c r="I22"/>
  <c r="I21"/>
  <c r="I66"/>
  <c r="I65"/>
  <c r="I17"/>
  <c r="I62"/>
  <c r="I23"/>
  <c r="I41"/>
  <c r="I37"/>
  <c r="I45"/>
  <c r="I50"/>
  <c r="I57"/>
  <c r="H43"/>
  <c r="I43"/>
  <c r="I40"/>
  <c r="I31"/>
  <c r="I20"/>
</calcChain>
</file>

<file path=xl/comments1.xml><?xml version="1.0" encoding="utf-8"?>
<comments xmlns="http://schemas.openxmlformats.org/spreadsheetml/2006/main">
  <authors>
    <author>1315138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1315138:</t>
        </r>
        <r>
          <rPr>
            <sz val="9"/>
            <color indexed="81"/>
            <rFont val="Tahoma"/>
            <family val="2"/>
          </rPr>
          <t xml:space="preserve">
Insert Gross Loan Amount</t>
        </r>
      </text>
    </comment>
    <comment ref="C5" authorId="0">
      <text>
        <r>
          <rPr>
            <b/>
            <sz val="9"/>
            <color indexed="81"/>
            <rFont val="Tahoma"/>
            <family val="2"/>
          </rPr>
          <t>1315138:</t>
        </r>
        <r>
          <rPr>
            <sz val="9"/>
            <color indexed="81"/>
            <rFont val="Tahoma"/>
            <family val="2"/>
          </rPr>
          <t xml:space="preserve">
Insert Tenor (years)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1315138:</t>
        </r>
        <r>
          <rPr>
            <sz val="9"/>
            <color indexed="81"/>
            <rFont val="Tahoma"/>
            <family val="2"/>
          </rPr>
          <t xml:space="preserve">
Insert Loan rate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1315138:</t>
        </r>
        <r>
          <rPr>
            <sz val="9"/>
            <color indexed="81"/>
            <rFont val="Tahoma"/>
            <family val="2"/>
          </rPr>
          <t xml:space="preserve">
Insert Premium Rate as per option selected by customer</t>
        </r>
      </text>
    </comment>
  </commentList>
</comments>
</file>

<file path=xl/sharedStrings.xml><?xml version="1.0" encoding="utf-8"?>
<sst xmlns="http://schemas.openxmlformats.org/spreadsheetml/2006/main" count="46" uniqueCount="28">
  <si>
    <t>Unearned Premium</t>
  </si>
  <si>
    <t>Loan Amount</t>
  </si>
  <si>
    <t>Interest Rate</t>
  </si>
  <si>
    <t>Insurance rate</t>
  </si>
  <si>
    <t>Repayment</t>
  </si>
  <si>
    <t>Insurance Premium</t>
  </si>
  <si>
    <t>Loan Balance</t>
  </si>
  <si>
    <t>per month</t>
  </si>
  <si>
    <t>p.a.</t>
  </si>
  <si>
    <t>per year, payable as a single premium</t>
  </si>
  <si>
    <t>Month</t>
  </si>
  <si>
    <t>A</t>
  </si>
  <si>
    <t>B</t>
  </si>
  <si>
    <t>C</t>
  </si>
  <si>
    <t>D</t>
  </si>
  <si>
    <t>E</t>
  </si>
  <si>
    <t>New Refund Formula</t>
  </si>
  <si>
    <t>F</t>
  </si>
  <si>
    <t>C / B</t>
  </si>
  <si>
    <t>D / B</t>
  </si>
  <si>
    <t>Term</t>
  </si>
  <si>
    <t>years</t>
  </si>
  <si>
    <t>single premium</t>
  </si>
  <si>
    <t>Straight Line Refund</t>
  </si>
  <si>
    <t>Commission Claw Back</t>
  </si>
  <si>
    <t>Premium rate</t>
  </si>
  <si>
    <t>Refund amount</t>
  </si>
  <si>
    <t>Computation of Unutilised Premium Refund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</si>
</sst>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_ * #,##0_ ;_ * \-#,##0_ ;_ * &quot;-&quot;??_ ;_ @_ "/>
    <numFmt numFmtId="166" formatCode="_ * #,##0.0_ ;_ * \-#,##0.0_ ;_ * &quot;-&quot;?_ ;_ @_ "/>
  </numFmts>
  <fonts count="6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4">
    <xf numFmtId="0" fontId="0" fillId="0" borderId="0" xfId="0"/>
    <xf numFmtId="165" fontId="3" fillId="2" borderId="0" xfId="1" applyNumberFormat="1" applyFont="1" applyFill="1"/>
    <xf numFmtId="9" fontId="0" fillId="2" borderId="0" xfId="0" applyNumberFormat="1" applyFill="1"/>
    <xf numFmtId="10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164" fontId="3" fillId="3" borderId="0" xfId="1" applyFont="1" applyFill="1"/>
    <xf numFmtId="0" fontId="0" fillId="3" borderId="1" xfId="0" applyFill="1" applyBorder="1"/>
    <xf numFmtId="164" fontId="0" fillId="3" borderId="1" xfId="0" applyNumberFormat="1" applyFill="1" applyBorder="1"/>
    <xf numFmtId="165" fontId="3" fillId="3" borderId="1" xfId="1" applyNumberFormat="1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9" fontId="3" fillId="3" borderId="1" xfId="2" applyFont="1" applyFill="1" applyBorder="1" applyAlignment="1">
      <alignment horizontal="center"/>
    </xf>
    <xf numFmtId="9" fontId="3" fillId="3" borderId="1" xfId="2" applyFont="1" applyFill="1" applyBorder="1"/>
    <xf numFmtId="165" fontId="0" fillId="2" borderId="0" xfId="0" applyNumberFormat="1" applyFill="1"/>
    <xf numFmtId="165" fontId="3" fillId="3" borderId="0" xfId="1" applyNumberFormat="1" applyFont="1" applyFill="1"/>
    <xf numFmtId="164" fontId="3" fillId="2" borderId="0" xfId="1" applyFont="1" applyFill="1"/>
    <xf numFmtId="9" fontId="3" fillId="3" borderId="0" xfId="2" applyFont="1" applyFill="1"/>
    <xf numFmtId="166" fontId="0" fillId="3" borderId="0" xfId="0" applyNumberFormat="1" applyFill="1"/>
    <xf numFmtId="165" fontId="0" fillId="3" borderId="1" xfId="0" applyNumberFormat="1" applyFill="1" applyBorder="1"/>
    <xf numFmtId="165" fontId="0" fillId="3" borderId="2" xfId="0" applyNumberFormat="1" applyFill="1" applyBorder="1"/>
    <xf numFmtId="0" fontId="0" fillId="3" borderId="0" xfId="0" applyFill="1" applyProtection="1">
      <protection locked="0"/>
    </xf>
    <xf numFmtId="0" fontId="5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165" fontId="3" fillId="3" borderId="3" xfId="1" applyNumberFormat="1" applyFont="1" applyFill="1" applyBorder="1" applyProtection="1">
      <protection locked="0"/>
    </xf>
    <xf numFmtId="9" fontId="0" fillId="3" borderId="3" xfId="0" applyNumberFormat="1" applyFill="1" applyBorder="1" applyProtection="1">
      <protection locked="0"/>
    </xf>
    <xf numFmtId="10" fontId="0" fillId="3" borderId="3" xfId="0" applyNumberFormat="1" applyFill="1" applyBorder="1" applyProtection="1">
      <protection locked="0"/>
    </xf>
    <xf numFmtId="164" fontId="3" fillId="3" borderId="0" xfId="1" applyFont="1" applyFill="1" applyProtection="1">
      <protection locked="0"/>
    </xf>
    <xf numFmtId="164" fontId="0" fillId="3" borderId="0" xfId="0" applyNumberFormat="1" applyFill="1" applyProtection="1">
      <protection locked="0"/>
    </xf>
    <xf numFmtId="166" fontId="0" fillId="3" borderId="0" xfId="0" applyNumberFormat="1" applyFill="1" applyProtection="1">
      <protection locked="0"/>
    </xf>
    <xf numFmtId="9" fontId="3" fillId="3" borderId="1" xfId="2" applyFont="1" applyFill="1" applyBorder="1" applyAlignment="1" applyProtection="1">
      <alignment horizontal="center"/>
      <protection locked="0"/>
    </xf>
    <xf numFmtId="9" fontId="3" fillId="3" borderId="1" xfId="2" applyFont="1" applyFill="1" applyBorder="1" applyProtection="1">
      <protection locked="0"/>
    </xf>
    <xf numFmtId="9" fontId="3" fillId="3" borderId="0" xfId="2" applyFont="1" applyFill="1" applyProtection="1">
      <protection locked="0"/>
    </xf>
    <xf numFmtId="165" fontId="3" fillId="4" borderId="3" xfId="1" applyNumberFormat="1" applyFont="1" applyFill="1" applyBorder="1" applyProtection="1"/>
    <xf numFmtId="165" fontId="0" fillId="4" borderId="4" xfId="0" applyNumberFormat="1" applyFill="1" applyBorder="1" applyProtection="1"/>
    <xf numFmtId="0" fontId="0" fillId="3" borderId="1" xfId="0" applyFill="1" applyBorder="1" applyProtection="1"/>
    <xf numFmtId="165" fontId="3" fillId="3" borderId="1" xfId="1" applyNumberFormat="1" applyFont="1" applyFill="1" applyBorder="1" applyAlignment="1" applyProtection="1">
      <alignment horizontal="center"/>
    </xf>
    <xf numFmtId="165" fontId="0" fillId="3" borderId="1" xfId="0" applyNumberFormat="1" applyFill="1" applyBorder="1" applyAlignment="1" applyProtection="1">
      <alignment horizontal="center"/>
    </xf>
    <xf numFmtId="164" fontId="0" fillId="3" borderId="5" xfId="0" applyNumberFormat="1" applyFill="1" applyBorder="1" applyAlignment="1" applyProtection="1">
      <alignment horizontal="center" wrapText="1"/>
      <protection locked="0"/>
    </xf>
    <xf numFmtId="164" fontId="0" fillId="3" borderId="2" xfId="0" applyNumberFormat="1" applyFill="1" applyBorder="1" applyAlignment="1" applyProtection="1">
      <alignment horizontal="center" wrapText="1"/>
      <protection locked="0"/>
    </xf>
    <xf numFmtId="0" fontId="0" fillId="4" borderId="5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 wrapText="1"/>
    </xf>
    <xf numFmtId="0" fontId="0" fillId="4" borderId="2" xfId="0" applyFill="1" applyBorder="1" applyAlignment="1" applyProtection="1">
      <alignment horizontal="center" wrapText="1"/>
    </xf>
    <xf numFmtId="164" fontId="0" fillId="4" borderId="5" xfId="0" applyNumberFormat="1" applyFill="1" applyBorder="1" applyAlignment="1" applyProtection="1">
      <alignment horizontal="center" wrapText="1"/>
    </xf>
    <xf numFmtId="164" fontId="0" fillId="4" borderId="2" xfId="0" applyNumberFormat="1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164" fontId="0" fillId="3" borderId="5" xfId="0" applyNumberFormat="1" applyFill="1" applyBorder="1" applyAlignment="1">
      <alignment horizontal="center" wrapText="1"/>
    </xf>
    <xf numFmtId="164" fontId="0" fillId="3" borderId="2" xfId="0" applyNumberFormat="1" applyFill="1" applyBorder="1" applyAlignment="1">
      <alignment horizontal="center" wrapText="1"/>
    </xf>
    <xf numFmtId="164" fontId="0" fillId="3" borderId="6" xfId="0" applyNumberFormat="1" applyFill="1" applyBorder="1" applyAlignment="1">
      <alignment horizontal="center" wrapText="1"/>
    </xf>
    <xf numFmtId="164" fontId="0" fillId="3" borderId="7" xfId="0" applyNumberForma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17</xdr:col>
      <xdr:colOff>9525</xdr:colOff>
      <xdr:row>8</xdr:row>
      <xdr:rowOff>28575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0"/>
          <a:ext cx="3057525" cy="1524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85"/>
  <sheetViews>
    <sheetView tabSelected="1" zoomScaleNormal="100" workbookViewId="0">
      <selection activeCell="V9" sqref="V9"/>
    </sheetView>
  </sheetViews>
  <sheetFormatPr defaultRowHeight="15"/>
  <cols>
    <col min="1" max="1" width="3.42578125" style="20" customWidth="1"/>
    <col min="2" max="2" width="18.42578125" style="20" bestFit="1" customWidth="1"/>
    <col min="3" max="3" width="11.85546875" style="20" bestFit="1" customWidth="1"/>
    <col min="4" max="4" width="10.5703125" style="20" customWidth="1"/>
    <col min="5" max="6" width="10.5703125" style="20" hidden="1" customWidth="1"/>
    <col min="7" max="7" width="10.5703125" style="20" customWidth="1"/>
    <col min="8" max="9" width="10.5703125" style="20" hidden="1" customWidth="1"/>
    <col min="10" max="16384" width="9.140625" style="20"/>
  </cols>
  <sheetData>
    <row r="1" spans="2:11" ht="8.25" customHeight="1"/>
    <row r="2" spans="2:11">
      <c r="B2" s="21" t="s">
        <v>27</v>
      </c>
      <c r="C2" s="21"/>
      <c r="D2" s="21"/>
    </row>
    <row r="3" spans="2:11" ht="15.75" thickBot="1"/>
    <row r="4" spans="2:11" ht="15.75" thickBot="1">
      <c r="B4" s="22" t="s">
        <v>1</v>
      </c>
      <c r="C4" s="23">
        <v>100000</v>
      </c>
    </row>
    <row r="5" spans="2:11" ht="15.75" thickBot="1">
      <c r="B5" s="22" t="s">
        <v>20</v>
      </c>
      <c r="C5" s="23">
        <v>4</v>
      </c>
      <c r="D5" s="20" t="s">
        <v>21</v>
      </c>
    </row>
    <row r="6" spans="2:11" ht="15.75" thickBot="1">
      <c r="B6" s="22" t="s">
        <v>2</v>
      </c>
      <c r="C6" s="24">
        <v>0.14000000000000001</v>
      </c>
      <c r="D6" s="20" t="s">
        <v>8</v>
      </c>
    </row>
    <row r="7" spans="2:11" ht="15.75" thickBot="1">
      <c r="B7" s="22" t="s">
        <v>25</v>
      </c>
      <c r="C7" s="25">
        <v>7.1999999999999998E-3</v>
      </c>
      <c r="D7" s="20" t="s">
        <v>9</v>
      </c>
    </row>
    <row r="8" spans="2:11" ht="15.75" thickBot="1">
      <c r="B8" s="22" t="s">
        <v>4</v>
      </c>
      <c r="C8" s="32">
        <f>-PMT($C$6/12,C5*12,$C$4)</f>
        <v>2732.647649504685</v>
      </c>
      <c r="D8" s="20" t="s">
        <v>7</v>
      </c>
    </row>
    <row r="9" spans="2:11" ht="15.75" thickBot="1">
      <c r="B9" s="22" t="s">
        <v>5</v>
      </c>
      <c r="C9" s="33">
        <f>$C$4*$C$7*$C$5</f>
        <v>2880</v>
      </c>
      <c r="D9" s="26" t="s">
        <v>22</v>
      </c>
      <c r="G9" s="26"/>
      <c r="H9" s="26"/>
    </row>
    <row r="10" spans="2:11" ht="5.25" customHeight="1">
      <c r="C10" s="27"/>
      <c r="D10" s="26"/>
      <c r="G10" s="26"/>
      <c r="H10" s="26"/>
    </row>
    <row r="11" spans="2:11" ht="15" customHeight="1">
      <c r="C11" s="39" t="s">
        <v>10</v>
      </c>
      <c r="D11" s="41" t="s">
        <v>6</v>
      </c>
      <c r="E11" s="41" t="s">
        <v>0</v>
      </c>
      <c r="F11" s="43" t="s">
        <v>23</v>
      </c>
      <c r="G11" s="43" t="s">
        <v>26</v>
      </c>
      <c r="H11" s="37" t="s">
        <v>18</v>
      </c>
      <c r="I11" s="37" t="s">
        <v>19</v>
      </c>
    </row>
    <row r="12" spans="2:11" ht="15" customHeight="1">
      <c r="C12" s="40"/>
      <c r="D12" s="42"/>
      <c r="E12" s="42"/>
      <c r="F12" s="44"/>
      <c r="G12" s="44"/>
      <c r="H12" s="38"/>
      <c r="I12" s="38"/>
    </row>
    <row r="13" spans="2:11">
      <c r="B13" s="28"/>
      <c r="C13" s="34">
        <v>0</v>
      </c>
      <c r="D13" s="35">
        <f>MAX(-PV($C$6/12,$C$5*12-C13,$C$8),0)</f>
        <v>100000</v>
      </c>
      <c r="E13" s="36">
        <f>SUM(D13:$D$73)/SUM($D$13:$D$73)*$C$9*0.7+$C$9*0.3*(MAX(0,12-C13)/12)</f>
        <v>2880</v>
      </c>
      <c r="F13" s="36">
        <f t="shared" ref="F13:F44" si="0">($C$5*12-C13)/($C$5*12)*$C$9*0.9</f>
        <v>2592</v>
      </c>
      <c r="G13" s="36">
        <f t="shared" ref="G13:G44" si="1">((($C$5*12-C13)*(D13))/(($C$5*12)*($D$13)))*$C$9*0.7+$C$9*0.3*(MAX(0,12-C13)/12)</f>
        <v>2880</v>
      </c>
      <c r="H13" s="29">
        <f t="shared" ref="H13:H44" si="2">F13/E13</f>
        <v>0.9</v>
      </c>
      <c r="I13" s="30">
        <f t="shared" ref="I13:I44" si="3">G13/E13</f>
        <v>1</v>
      </c>
      <c r="J13" s="31"/>
    </row>
    <row r="14" spans="2:11">
      <c r="B14" s="27"/>
      <c r="C14" s="34">
        <f>C13+1</f>
        <v>1</v>
      </c>
      <c r="D14" s="35">
        <f t="shared" ref="D14:D73" si="4">MAX(-PV($C$6/12,$C$5*12-C14,$C$8),0)</f>
        <v>98434.019017161976</v>
      </c>
      <c r="E14" s="36">
        <f>SUM(D14:$D$73)/SUM($D$13:$D$73)*$C$9*0.7+$C$9*0.3*(MAX(0,12-C14)/12)</f>
        <v>2732.535777543108</v>
      </c>
      <c r="F14" s="36">
        <f t="shared" si="0"/>
        <v>2538</v>
      </c>
      <c r="G14" s="36">
        <f t="shared" si="1"/>
        <v>2735.0875353987776</v>
      </c>
      <c r="H14" s="29">
        <f t="shared" si="2"/>
        <v>0.9288076009317543</v>
      </c>
      <c r="I14" s="30">
        <f t="shared" si="3"/>
        <v>1.000933842431869</v>
      </c>
      <c r="J14" s="31"/>
      <c r="K14" s="27"/>
    </row>
    <row r="15" spans="2:11">
      <c r="C15" s="34">
        <f t="shared" ref="C15:C65" si="5">C14+1</f>
        <v>2</v>
      </c>
      <c r="D15" s="35">
        <f t="shared" si="4"/>
        <v>96849.768256190844</v>
      </c>
      <c r="E15" s="36">
        <f>SUM(D15:$D$73)/SUM($D$13:$D$73)*$C$9*0.7+$C$9*0.3*(MAX(0,12-C15)/12)</f>
        <v>2586.2533104587378</v>
      </c>
      <c r="F15" s="36">
        <f t="shared" si="0"/>
        <v>2484</v>
      </c>
      <c r="G15" s="36">
        <f t="shared" si="1"/>
        <v>2591.1375227096069</v>
      </c>
      <c r="H15" s="29">
        <f t="shared" si="2"/>
        <v>0.96046276285264542</v>
      </c>
      <c r="I15" s="30">
        <f t="shared" si="3"/>
        <v>1.0018885281774672</v>
      </c>
      <c r="J15" s="31"/>
      <c r="K15" s="27"/>
    </row>
    <row r="16" spans="2:11">
      <c r="C16" s="34">
        <f t="shared" si="5"/>
        <v>3</v>
      </c>
      <c r="D16" s="35">
        <f t="shared" si="4"/>
        <v>95247.034569675074</v>
      </c>
      <c r="E16" s="36">
        <f>SUM(D16:$D$73)/SUM($D$13:$D$73)*$C$9*0.7+$C$9*0.3*(MAX(0,12-C16)/12)</f>
        <v>2441.166385892901</v>
      </c>
      <c r="F16" s="36">
        <f t="shared" si="0"/>
        <v>2430</v>
      </c>
      <c r="G16" s="36">
        <f t="shared" si="1"/>
        <v>2448.1689533668587</v>
      </c>
      <c r="H16" s="29">
        <f t="shared" si="2"/>
        <v>0.99542579893061378</v>
      </c>
      <c r="I16" s="30">
        <f t="shared" si="3"/>
        <v>1.0028685334659793</v>
      </c>
      <c r="J16" s="31"/>
      <c r="K16" s="27"/>
    </row>
    <row r="17" spans="3:11">
      <c r="C17" s="34">
        <f t="shared" si="5"/>
        <v>4</v>
      </c>
      <c r="D17" s="35">
        <f t="shared" si="4"/>
        <v>93625.602323483254</v>
      </c>
      <c r="E17" s="36">
        <f>SUM(D17:$D$73)/SUM($D$13:$D$73)*$C$9*0.7+$C$9*0.3*(MAX(0,12-C17)/12)</f>
        <v>2297.2889518416487</v>
      </c>
      <c r="F17" s="36">
        <f t="shared" si="0"/>
        <v>2376</v>
      </c>
      <c r="G17" s="36">
        <f t="shared" si="1"/>
        <v>2306.2011309379704</v>
      </c>
      <c r="H17" s="29">
        <f t="shared" si="2"/>
        <v>1.0342625807237926</v>
      </c>
      <c r="I17" s="30">
        <f t="shared" si="3"/>
        <v>1.0038794332289707</v>
      </c>
      <c r="J17" s="31"/>
      <c r="K17" s="27"/>
    </row>
    <row r="18" spans="3:11">
      <c r="C18" s="34">
        <f t="shared" si="5"/>
        <v>5</v>
      </c>
      <c r="D18" s="35">
        <f t="shared" si="4"/>
        <v>91985.253367752535</v>
      </c>
      <c r="E18" s="36">
        <f>SUM(D18:$D$73)/SUM($D$13:$D$73)*$C$9*0.7+$C$9*0.3*(MAX(0,12-C18)/12)</f>
        <v>2154.6351190276505</v>
      </c>
      <c r="F18" s="36">
        <f t="shared" si="0"/>
        <v>2322</v>
      </c>
      <c r="G18" s="36">
        <f t="shared" si="1"/>
        <v>2165.2536758216106</v>
      </c>
      <c r="H18" s="29">
        <f t="shared" si="2"/>
        <v>1.0776766699355937</v>
      </c>
      <c r="I18" s="30">
        <f t="shared" si="3"/>
        <v>1.0049282389858902</v>
      </c>
      <c r="J18" s="31"/>
      <c r="K18" s="27"/>
    </row>
    <row r="19" spans="3:11">
      <c r="C19" s="34">
        <f t="shared" si="5"/>
        <v>6</v>
      </c>
      <c r="D19" s="35">
        <f t="shared" si="4"/>
        <v>90325.767007538278</v>
      </c>
      <c r="E19" s="36">
        <f>SUM(D19:$D$73)/SUM($D$13:$D$73)*$C$9*0.7+$C$9*0.3*(MAX(0,12-C19)/12)</f>
        <v>2013.2191627986738</v>
      </c>
      <c r="F19" s="36">
        <f t="shared" si="0"/>
        <v>2268</v>
      </c>
      <c r="G19" s="36">
        <f t="shared" si="1"/>
        <v>2025.3465300129751</v>
      </c>
      <c r="H19" s="29">
        <f t="shared" si="2"/>
        <v>1.126553949966949</v>
      </c>
      <c r="I19" s="30">
        <f t="shared" si="3"/>
        <v>1.0060238683588936</v>
      </c>
      <c r="J19" s="31"/>
      <c r="K19" s="27"/>
    </row>
    <row r="20" spans="3:11">
      <c r="C20" s="34">
        <f t="shared" si="5"/>
        <v>7</v>
      </c>
      <c r="D20" s="35">
        <f t="shared" si="4"/>
        <v>88646.919973121534</v>
      </c>
      <c r="E20" s="36">
        <f>SUM(D20:$D$73)/SUM($D$13:$D$73)*$C$9*0.7+$C$9*0.3*(MAX(0,12-C20)/12)</f>
        <v>1873.0555250482112</v>
      </c>
      <c r="F20" s="36">
        <f t="shared" si="0"/>
        <v>2214</v>
      </c>
      <c r="G20" s="36">
        <f t="shared" si="1"/>
        <v>1886.4999619371529</v>
      </c>
      <c r="H20" s="29">
        <f t="shared" si="2"/>
        <v>1.1820258237902548</v>
      </c>
      <c r="I20" s="30">
        <f t="shared" si="3"/>
        <v>1.0071778101124875</v>
      </c>
      <c r="J20" s="31"/>
      <c r="K20" s="27"/>
    </row>
    <row r="21" spans="3:11">
      <c r="C21" s="34">
        <f t="shared" si="5"/>
        <v>8</v>
      </c>
      <c r="D21" s="35">
        <f t="shared" si="4"/>
        <v>86948.486389969912</v>
      </c>
      <c r="E21" s="36">
        <f>SUM(D21:$D$73)/SUM($D$13:$D$73)*$C$9*0.7+$C$9*0.3*(MAX(0,12-C21)/12)</f>
        <v>1734.1588161585123</v>
      </c>
      <c r="F21" s="36">
        <f t="shared" si="0"/>
        <v>2160</v>
      </c>
      <c r="G21" s="36">
        <f t="shared" si="1"/>
        <v>1748.7345713514947</v>
      </c>
      <c r="H21" s="29">
        <f t="shared" si="2"/>
        <v>1.245560660231112</v>
      </c>
      <c r="I21" s="30">
        <f t="shared" si="3"/>
        <v>1.0084050866951566</v>
      </c>
      <c r="J21" s="31"/>
      <c r="K21" s="27"/>
    </row>
    <row r="22" spans="3:11">
      <c r="C22" s="34">
        <f t="shared" si="5"/>
        <v>9</v>
      </c>
      <c r="D22" s="35">
        <f t="shared" si="4"/>
        <v>85230.237748348212</v>
      </c>
      <c r="E22" s="36">
        <f>SUM(D22:$D$73)/SUM($D$13:$D$73)*$C$9*0.7+$C$9*0.3*(MAX(0,12-C22)/12)</f>
        <v>1596.5438169662848</v>
      </c>
      <c r="F22" s="36">
        <f t="shared" si="0"/>
        <v>2106</v>
      </c>
      <c r="G22" s="36">
        <f t="shared" si="1"/>
        <v>1612.0712943179437</v>
      </c>
      <c r="H22" s="29">
        <f t="shared" si="2"/>
        <v>1.3190994056159209</v>
      </c>
      <c r="I22" s="30">
        <f t="shared" si="3"/>
        <v>1.0097256819303362</v>
      </c>
      <c r="J22" s="31"/>
      <c r="K22" s="27"/>
    </row>
    <row r="23" spans="3:11">
      <c r="C23" s="34">
        <f t="shared" si="5"/>
        <v>10</v>
      </c>
      <c r="D23" s="35">
        <f t="shared" si="4"/>
        <v>83491.942872574262</v>
      </c>
      <c r="E23" s="36">
        <f>SUM(D23:$D$73)/SUM($D$13:$D$73)*$C$9*0.7+$C$9*0.3*(MAX(0,12-C23)/12)</f>
        <v>1460.2254807513334</v>
      </c>
      <c r="F23" s="36">
        <f t="shared" si="0"/>
        <v>2052</v>
      </c>
      <c r="G23" s="36">
        <f t="shared" si="1"/>
        <v>1476.5314082462853</v>
      </c>
      <c r="H23" s="29">
        <f t="shared" si="2"/>
        <v>1.4052624249127466</v>
      </c>
      <c r="I23" s="30">
        <f t="shared" si="3"/>
        <v>1.0111667189142337</v>
      </c>
      <c r="J23" s="31"/>
      <c r="K23" s="27"/>
    </row>
    <row r="24" spans="3:11">
      <c r="C24" s="34">
        <f t="shared" si="5"/>
        <v>11</v>
      </c>
      <c r="D24" s="35">
        <f t="shared" si="4"/>
        <v>81733.367889916262</v>
      </c>
      <c r="E24" s="36">
        <f>SUM(D24:$D$73)/SUM($D$13:$D$73)*$C$9*0.7+$C$9*0.3*(MAX(0,12-C24)/12)</f>
        <v>1325.2189352483931</v>
      </c>
      <c r="F24" s="36">
        <f t="shared" si="0"/>
        <v>1998</v>
      </c>
      <c r="G24" s="36">
        <f t="shared" si="1"/>
        <v>1342.1365370092988</v>
      </c>
      <c r="H24" s="29">
        <f t="shared" si="2"/>
        <v>1.5076754088376376</v>
      </c>
      <c r="I24" s="30">
        <f t="shared" si="3"/>
        <v>1.0127658919676805</v>
      </c>
      <c r="J24" s="31"/>
      <c r="K24" s="27"/>
    </row>
    <row r="25" spans="3:11">
      <c r="C25" s="34">
        <f t="shared" si="5"/>
        <v>12</v>
      </c>
      <c r="D25" s="35">
        <f t="shared" si="4"/>
        <v>79954.276199127271</v>
      </c>
      <c r="E25" s="36">
        <f>SUM(D25:$D$73)/SUM($D$13:$D$73)*$C$9*0.7+$C$9*0.3*(MAX(0,12-C25)/12)</f>
        <v>1191.5394846824368</v>
      </c>
      <c r="F25" s="36">
        <f t="shared" si="0"/>
        <v>1944</v>
      </c>
      <c r="G25" s="36">
        <f t="shared" si="1"/>
        <v>1208.9086561308043</v>
      </c>
      <c r="H25" s="29">
        <f t="shared" si="2"/>
        <v>1.6315027953254149</v>
      </c>
      <c r="I25" s="30">
        <f t="shared" si="3"/>
        <v>1.0145770842440833</v>
      </c>
      <c r="J25" s="31"/>
      <c r="K25" s="27"/>
    </row>
    <row r="26" spans="3:11">
      <c r="C26" s="34">
        <f t="shared" si="5"/>
        <v>13</v>
      </c>
      <c r="D26" s="35">
        <f t="shared" si="4"/>
        <v>78154.428438612391</v>
      </c>
      <c r="E26" s="36">
        <f>SUM(D26:$D$73)/SUM($D$13:$D$73)*$C$9*0.7+$C$9*0.3*(MAX(0,12-C26)/12)</f>
        <v>1131.2026118277297</v>
      </c>
      <c r="F26" s="36">
        <f t="shared" si="0"/>
        <v>1890</v>
      </c>
      <c r="G26" s="36">
        <f t="shared" si="1"/>
        <v>1148.8700980476021</v>
      </c>
      <c r="H26" s="29">
        <f t="shared" si="2"/>
        <v>1.6707882215249228</v>
      </c>
      <c r="I26" s="30">
        <f t="shared" si="3"/>
        <v>1.0156183216296915</v>
      </c>
      <c r="J26" s="31"/>
      <c r="K26" s="27"/>
    </row>
    <row r="27" spans="3:11">
      <c r="C27" s="34">
        <f t="shared" si="5"/>
        <v>14</v>
      </c>
      <c r="D27" s="35">
        <f t="shared" si="4"/>
        <v>76333.582454224859</v>
      </c>
      <c r="E27" s="36">
        <f>SUM(D27:$D$73)/SUM($D$13:$D$73)*$C$9*0.7+$C$9*0.3*(MAX(0,12-C27)/12)</f>
        <v>1072.2239800909031</v>
      </c>
      <c r="F27" s="36">
        <f t="shared" si="0"/>
        <v>1836</v>
      </c>
      <c r="G27" s="36">
        <f t="shared" si="1"/>
        <v>1090.0435574463309</v>
      </c>
      <c r="H27" s="29">
        <f t="shared" si="2"/>
        <v>1.7123287989178755</v>
      </c>
      <c r="I27" s="30">
        <f t="shared" si="3"/>
        <v>1.0166192676962111</v>
      </c>
      <c r="J27" s="31"/>
      <c r="K27" s="27"/>
    </row>
    <row r="28" spans="3:11">
      <c r="C28" s="34">
        <f t="shared" si="5"/>
        <v>15</v>
      </c>
      <c r="D28" s="35">
        <f t="shared" si="4"/>
        <v>74491.493266686113</v>
      </c>
      <c r="E28" s="36">
        <f>SUM(D28:$D$73)/SUM($D$13:$D$73)*$C$9*0.7+$C$9*0.3*(MAX(0,12-C28)/12)</f>
        <v>1014.6194356183319</v>
      </c>
      <c r="F28" s="36">
        <f t="shared" si="0"/>
        <v>1782</v>
      </c>
      <c r="G28" s="36">
        <f t="shared" si="1"/>
        <v>1032.4520966762695</v>
      </c>
      <c r="H28" s="29">
        <f t="shared" si="2"/>
        <v>1.7563235410664189</v>
      </c>
      <c r="I28" s="30">
        <f t="shared" si="3"/>
        <v>1.0175757140381112</v>
      </c>
      <c r="J28" s="31"/>
      <c r="K28" s="27"/>
    </row>
    <row r="29" spans="3:11">
      <c r="C29" s="34">
        <f t="shared" si="5"/>
        <v>16</v>
      </c>
      <c r="D29" s="35">
        <f t="shared" si="4"/>
        <v>72627.913038626095</v>
      </c>
      <c r="E29" s="36">
        <f>SUM(D29:$D$73)/SUM($D$13:$D$73)*$C$9*0.7+$C$9*0.3*(MAX(0,12-C29)/12)</f>
        <v>958.40500942809911</v>
      </c>
      <c r="F29" s="36">
        <f t="shared" si="0"/>
        <v>1728</v>
      </c>
      <c r="G29" s="36">
        <f t="shared" si="1"/>
        <v>976.11915123913468</v>
      </c>
      <c r="H29" s="29">
        <f t="shared" si="2"/>
        <v>1.8029955843314454</v>
      </c>
      <c r="I29" s="30">
        <f t="shared" si="3"/>
        <v>1.0184829395055082</v>
      </c>
      <c r="J29" s="31"/>
      <c r="K29" s="27"/>
    </row>
    <row r="30" spans="3:11">
      <c r="C30" s="34">
        <f t="shared" si="5"/>
        <v>17</v>
      </c>
      <c r="D30" s="35">
        <f t="shared" si="4"/>
        <v>70742.591041238717</v>
      </c>
      <c r="E30" s="36">
        <f>SUM(D30:$D$73)/SUM($D$13:$D$73)*$C$9*0.7+$C$9*0.3*(MAX(0,12-C30)/12)</f>
        <v>903.59691956683196</v>
      </c>
      <c r="F30" s="36">
        <f t="shared" si="0"/>
        <v>1674</v>
      </c>
      <c r="G30" s="36">
        <f t="shared" si="1"/>
        <v>921.06853535692812</v>
      </c>
      <c r="H30" s="29">
        <f t="shared" si="2"/>
        <v>1.8525959570584696</v>
      </c>
      <c r="I30" s="30">
        <f t="shared" si="3"/>
        <v>1.0193356300931966</v>
      </c>
      <c r="J30" s="31"/>
      <c r="K30" s="27"/>
    </row>
    <row r="31" spans="3:11">
      <c r="C31" s="34">
        <f t="shared" si="5"/>
        <v>18</v>
      </c>
      <c r="D31" s="35">
        <f t="shared" si="4"/>
        <v>68835.273620548469</v>
      </c>
      <c r="E31" s="36">
        <f>SUM(D31:$D$73)/SUM($D$13:$D$73)*$C$9*0.7+$C$9*0.3*(MAX(0,12-C31)/12)</f>
        <v>850.21157329170251</v>
      </c>
      <c r="F31" s="36">
        <f t="shared" si="0"/>
        <v>1620</v>
      </c>
      <c r="G31" s="36">
        <f t="shared" si="1"/>
        <v>867.32444761891077</v>
      </c>
      <c r="H31" s="29">
        <f t="shared" si="2"/>
        <v>1.9054080782833425</v>
      </c>
      <c r="I31" s="30">
        <f t="shared" si="3"/>
        <v>1.0201277833245126</v>
      </c>
      <c r="J31" s="31"/>
      <c r="K31" s="27"/>
    </row>
    <row r="32" spans="3:11">
      <c r="C32" s="34">
        <f t="shared" si="5"/>
        <v>19</v>
      </c>
      <c r="D32" s="35">
        <f t="shared" si="4"/>
        <v>66905.704163283517</v>
      </c>
      <c r="E32" s="36">
        <f>SUM(D32:$D$73)/SUM($D$13:$D$73)*$C$9*0.7+$C$9*0.3*(MAX(0,12-C32)/12)</f>
        <v>798.26556927788135</v>
      </c>
      <c r="F32" s="36">
        <f t="shared" si="0"/>
        <v>1566</v>
      </c>
      <c r="G32" s="36">
        <f t="shared" si="1"/>
        <v>814.9114767087932</v>
      </c>
      <c r="H32" s="29">
        <f t="shared" si="2"/>
        <v>1.9617531561791128</v>
      </c>
      <c r="I32" s="30">
        <f t="shared" si="3"/>
        <v>1.0208525935121691</v>
      </c>
      <c r="J32" s="31"/>
      <c r="K32" s="27"/>
    </row>
    <row r="33" spans="3:11">
      <c r="C33" s="34">
        <f t="shared" si="5"/>
        <v>20</v>
      </c>
      <c r="D33" s="35">
        <f t="shared" si="4"/>
        <v>64953.623062350482</v>
      </c>
      <c r="E33" s="36">
        <f>SUM(D33:$D$73)/SUM($D$13:$D$73)*$C$9*0.7+$C$9*0.3*(MAX(0,12-C33)/12)</f>
        <v>747.77569985175091</v>
      </c>
      <c r="F33" s="36">
        <f t="shared" si="0"/>
        <v>1512</v>
      </c>
      <c r="G33" s="36">
        <f t="shared" si="1"/>
        <v>763.85460721324159</v>
      </c>
      <c r="H33" s="29">
        <f t="shared" si="2"/>
        <v>2.0219967034229103</v>
      </c>
      <c r="I33" s="30">
        <f t="shared" si="3"/>
        <v>1.0215023132801433</v>
      </c>
      <c r="J33" s="31"/>
      <c r="K33" s="27"/>
    </row>
    <row r="34" spans="3:11">
      <c r="C34" s="34">
        <f t="shared" si="5"/>
        <v>21</v>
      </c>
      <c r="D34" s="35">
        <f t="shared" si="4"/>
        <v>62978.767681906524</v>
      </c>
      <c r="E34" s="36">
        <f>SUM(D34:$D$73)/SUM($D$13:$D$73)*$C$9*0.7+$C$9*0.3*(MAX(0,12-C34)/12)</f>
        <v>698.75895325016756</v>
      </c>
      <c r="F34" s="36">
        <f t="shared" si="0"/>
        <v>1458</v>
      </c>
      <c r="G34" s="36">
        <f t="shared" si="1"/>
        <v>714.17922551281993</v>
      </c>
      <c r="H34" s="29">
        <f t="shared" si="2"/>
        <v>2.0865564487128814</v>
      </c>
      <c r="I34" s="30">
        <f t="shared" si="3"/>
        <v>1.0220680854118969</v>
      </c>
      <c r="J34" s="31"/>
      <c r="K34" s="27"/>
    </row>
    <row r="35" spans="3:11">
      <c r="C35" s="34">
        <f t="shared" si="5"/>
        <v>22</v>
      </c>
      <c r="D35" s="35">
        <f t="shared" si="4"/>
        <v>60980.872322024072</v>
      </c>
      <c r="E35" s="36">
        <f>SUM(D35:$D$73)/SUM($D$13:$D$73)*$C$9*0.7+$C$9*0.3*(MAX(0,12-C35)/12)</f>
        <v>651.23251590608447</v>
      </c>
      <c r="F35" s="36">
        <f t="shared" si="0"/>
        <v>1404</v>
      </c>
      <c r="G35" s="36">
        <f t="shared" si="1"/>
        <v>665.91112575650277</v>
      </c>
      <c r="H35" s="29">
        <f t="shared" si="2"/>
        <v>2.1559120063999901</v>
      </c>
      <c r="I35" s="30">
        <f t="shared" si="3"/>
        <v>1.0225397373317506</v>
      </c>
      <c r="J35" s="31"/>
      <c r="K35" s="27"/>
    </row>
    <row r="36" spans="3:11">
      <c r="C36" s="34">
        <f t="shared" si="5"/>
        <v>23</v>
      </c>
      <c r="D36" s="35">
        <f t="shared" si="4"/>
        <v>58959.668182943016</v>
      </c>
      <c r="E36" s="36">
        <f>SUM(D36:$D$73)/SUM($D$13:$D$73)*$C$9*0.7+$C$9*0.3*(MAX(0,12-C36)/12)</f>
        <v>605.21377476083887</v>
      </c>
      <c r="F36" s="36">
        <f t="shared" si="0"/>
        <v>1350</v>
      </c>
      <c r="G36" s="36">
        <f t="shared" si="1"/>
        <v>619.07651592090167</v>
      </c>
      <c r="H36" s="29">
        <f t="shared" si="2"/>
        <v>2.2306167775733075</v>
      </c>
      <c r="I36" s="30">
        <f t="shared" si="3"/>
        <v>1.0229055281591053</v>
      </c>
      <c r="J36" s="31"/>
      <c r="K36" s="27"/>
    </row>
    <row r="37" spans="3:11">
      <c r="C37" s="34">
        <f t="shared" si="5"/>
        <v>24</v>
      </c>
      <c r="D37" s="35">
        <f t="shared" si="4"/>
        <v>56914.883328905969</v>
      </c>
      <c r="E37" s="36">
        <f>SUM(D37:$D$73)/SUM($D$13:$D$73)*$C$9*0.7+$C$9*0.3*(MAX(0,12-C37)/12)</f>
        <v>560.72031960341769</v>
      </c>
      <c r="F37" s="36">
        <f t="shared" si="0"/>
        <v>1296</v>
      </c>
      <c r="G37" s="36">
        <f t="shared" si="1"/>
        <v>573.70202395537217</v>
      </c>
      <c r="H37" s="29">
        <f t="shared" si="2"/>
        <v>2.3113127074057629</v>
      </c>
      <c r="I37" s="30">
        <f t="shared" si="3"/>
        <v>1.0231518350559083</v>
      </c>
      <c r="J37" s="31"/>
      <c r="K37" s="27"/>
    </row>
    <row r="38" spans="3:11">
      <c r="C38" s="34">
        <f t="shared" si="5"/>
        <v>25</v>
      </c>
      <c r="D38" s="35">
        <f t="shared" si="4"/>
        <v>54846.242651571847</v>
      </c>
      <c r="E38" s="36">
        <f>SUM(D38:$D$73)/SUM($D$13:$D$73)*$C$9*0.7+$C$9*0.3*(MAX(0,12-C38)/12)</f>
        <v>517.76994543701164</v>
      </c>
      <c r="F38" s="36">
        <f t="shared" si="0"/>
        <v>1242</v>
      </c>
      <c r="G38" s="36">
        <f t="shared" si="1"/>
        <v>529.81470401418403</v>
      </c>
      <c r="H38" s="29">
        <f t="shared" si="2"/>
        <v>2.398748731836335</v>
      </c>
      <c r="I38" s="30">
        <f t="shared" si="3"/>
        <v>1.0232627611612457</v>
      </c>
      <c r="J38" s="31"/>
      <c r="K38" s="27"/>
    </row>
    <row r="39" spans="3:11">
      <c r="C39" s="34">
        <f t="shared" si="5"/>
        <v>26</v>
      </c>
      <c r="D39" s="35">
        <f t="shared" si="4"/>
        <v>52753.467833002156</v>
      </c>
      <c r="E39" s="36">
        <f>SUM(D39:$D$73)/SUM($D$13:$D$73)*$C$9*0.7+$C$9*0.3*(MAX(0,12-C39)/12)</f>
        <v>476.38065487318272</v>
      </c>
      <c r="F39" s="36">
        <f t="shared" si="0"/>
        <v>1188</v>
      </c>
      <c r="G39" s="36">
        <f t="shared" si="1"/>
        <v>487.4420427769399</v>
      </c>
      <c r="H39" s="29">
        <f t="shared" si="2"/>
        <v>2.4938040364301894</v>
      </c>
      <c r="I39" s="30">
        <f t="shared" si="3"/>
        <v>1.0232196412482406</v>
      </c>
      <c r="J39" s="31"/>
      <c r="K39" s="27"/>
    </row>
    <row r="40" spans="3:11">
      <c r="C40" s="34">
        <f t="shared" si="5"/>
        <v>27</v>
      </c>
      <c r="D40" s="35">
        <f t="shared" si="4"/>
        <v>50636.277308215831</v>
      </c>
      <c r="E40" s="36">
        <f>SUM(D40:$D$73)/SUM($D$13:$D$73)*$C$9*0.7+$C$9*0.3*(MAX(0,12-C40)/12)</f>
        <v>436.57066055396109</v>
      </c>
      <c r="F40" s="36">
        <f t="shared" si="0"/>
        <v>1134</v>
      </c>
      <c r="G40" s="36">
        <f t="shared" si="1"/>
        <v>446.61196585846363</v>
      </c>
      <c r="H40" s="29">
        <f t="shared" si="2"/>
        <v>2.5975176585643118</v>
      </c>
      <c r="I40" s="30">
        <f t="shared" si="3"/>
        <v>1.0230004125603887</v>
      </c>
      <c r="J40" s="31"/>
      <c r="K40" s="27"/>
    </row>
    <row r="41" spans="3:11">
      <c r="C41" s="34">
        <f t="shared" si="5"/>
        <v>28</v>
      </c>
      <c r="D41" s="35">
        <f t="shared" si="4"/>
        <v>48494.38622730699</v>
      </c>
      <c r="E41" s="36">
        <f>SUM(D41:$D$73)/SUM($D$13:$D$73)*$C$9*0.7+$C$9*0.3*(MAX(0,12-C41)/12)</f>
        <v>398.35838760220048</v>
      </c>
      <c r="F41" s="36">
        <f t="shared" si="0"/>
        <v>1080</v>
      </c>
      <c r="G41" s="36">
        <f t="shared" si="1"/>
        <v>407.35284430937867</v>
      </c>
      <c r="H41" s="29">
        <f t="shared" si="2"/>
        <v>2.711126547380458</v>
      </c>
      <c r="I41" s="30">
        <f t="shared" si="3"/>
        <v>1.022578805887125</v>
      </c>
      <c r="J41" s="31"/>
      <c r="K41" s="27"/>
    </row>
    <row r="42" spans="3:11">
      <c r="C42" s="34">
        <f t="shared" si="5"/>
        <v>29</v>
      </c>
      <c r="D42" s="35">
        <f t="shared" si="4"/>
        <v>46327.506417120887</v>
      </c>
      <c r="E42" s="36">
        <f>SUM(D42:$D$73)/SUM($D$13:$D$73)*$C$9*0.7+$C$9*0.3*(MAX(0,12-C42)/12)</f>
        <v>361.76247610052121</v>
      </c>
      <c r="F42" s="36">
        <f t="shared" si="0"/>
        <v>1026</v>
      </c>
      <c r="G42" s="36">
        <f t="shared" si="1"/>
        <v>369.69350120862464</v>
      </c>
      <c r="H42" s="29">
        <f t="shared" si="2"/>
        <v>2.8361150417239798</v>
      </c>
      <c r="I42" s="30">
        <f t="shared" si="3"/>
        <v>1.0219232939623613</v>
      </c>
      <c r="J42" s="31"/>
      <c r="K42" s="27"/>
    </row>
    <row r="43" spans="3:11">
      <c r="C43" s="34">
        <f t="shared" si="5"/>
        <v>30</v>
      </c>
      <c r="D43" s="35">
        <f t="shared" si="4"/>
        <v>44135.346342482604</v>
      </c>
      <c r="E43" s="36">
        <f>SUM(D43:$D$73)/SUM($D$13:$D$73)*$C$9*0.7+$C$9*0.3*(MAX(0,12-C43)/12)</f>
        <v>326.8017835991742</v>
      </c>
      <c r="F43" s="36">
        <f t="shared" si="0"/>
        <v>972</v>
      </c>
      <c r="G43" s="36">
        <f t="shared" si="1"/>
        <v>333.66321834916846</v>
      </c>
      <c r="H43" s="29">
        <f t="shared" si="2"/>
        <v>2.974279972694911</v>
      </c>
      <c r="I43" s="30">
        <f t="shared" si="3"/>
        <v>1.0209957077786633</v>
      </c>
      <c r="J43" s="31"/>
      <c r="K43" s="27"/>
    </row>
    <row r="44" spans="3:11">
      <c r="C44" s="34">
        <f t="shared" si="5"/>
        <v>31</v>
      </c>
      <c r="D44" s="35">
        <f t="shared" si="4"/>
        <v>41917.611066973543</v>
      </c>
      <c r="E44" s="36">
        <f>SUM(D44:$D$73)/SUM($D$13:$D$73)*$C$9*0.7+$C$9*0.3*(MAX(0,12-C44)/12)</f>
        <v>293.49538765316345</v>
      </c>
      <c r="F44" s="36">
        <f t="shared" si="0"/>
        <v>918</v>
      </c>
      <c r="G44" s="36">
        <f t="shared" si="1"/>
        <v>299.29174301819108</v>
      </c>
      <c r="H44" s="29">
        <f t="shared" si="2"/>
        <v>3.1278174670494021</v>
      </c>
      <c r="I44" s="30">
        <f t="shared" si="3"/>
        <v>1.0197493916731579</v>
      </c>
      <c r="J44" s="31"/>
      <c r="K44" s="27"/>
    </row>
    <row r="45" spans="3:11">
      <c r="C45" s="34">
        <f t="shared" si="5"/>
        <v>32</v>
      </c>
      <c r="D45" s="35">
        <f t="shared" si="4"/>
        <v>39674.002213250213</v>
      </c>
      <c r="E45" s="36">
        <f>SUM(D45:$D$73)/SUM($D$13:$D$73)*$C$9*0.7+$C$9*0.3*(MAX(0,12-C45)/12)</f>
        <v>261.86258838896782</v>
      </c>
      <c r="F45" s="36">
        <f t="shared" ref="F45:F76" si="6">($C$5*12-C45)/($C$5*12)*$C$9*0.9</f>
        <v>864</v>
      </c>
      <c r="G45" s="36">
        <f t="shared" ref="G45:G76" si="7">((($C$5*12-C45)*(D45))/(($C$5*12)*($D$13)))*$C$9*0.7+$C$9*0.3*(MAX(0,12-C45)/12)</f>
        <v>266.60929487304139</v>
      </c>
      <c r="H45" s="29">
        <f t="shared" ref="H45:H73" si="8">F45/E45</f>
        <v>3.299440387095784</v>
      </c>
      <c r="I45" s="30">
        <f t="shared" ref="I45:I73" si="9">G45/E45</f>
        <v>1.018126707267641</v>
      </c>
      <c r="J45" s="31"/>
      <c r="K45" s="27"/>
    </row>
    <row r="46" spans="3:11">
      <c r="C46" s="34">
        <f t="shared" si="5"/>
        <v>33</v>
      </c>
      <c r="D46" s="35">
        <f t="shared" si="4"/>
        <v>37404.217922900119</v>
      </c>
      <c r="E46" s="36">
        <f>SUM(D46:$D$73)/SUM($D$13:$D$73)*$C$9*0.7+$C$9*0.3*(MAX(0,12-C46)/12)</f>
        <v>231.92291110120837</v>
      </c>
      <c r="F46" s="36">
        <f t="shared" si="6"/>
        <v>810</v>
      </c>
      <c r="G46" s="36">
        <f t="shared" si="7"/>
        <v>235.64657291427073</v>
      </c>
      <c r="H46" s="29">
        <f t="shared" si="8"/>
        <v>3.4925398105516439</v>
      </c>
      <c r="I46" s="30">
        <f t="shared" si="9"/>
        <v>1.0160556013866064</v>
      </c>
      <c r="J46" s="31"/>
      <c r="K46" s="27"/>
    </row>
    <row r="47" spans="3:11">
      <c r="C47" s="34">
        <f t="shared" si="5"/>
        <v>34</v>
      </c>
      <c r="D47" s="35">
        <f t="shared" si="4"/>
        <v>35107.952815829238</v>
      </c>
      <c r="E47" s="36">
        <f>SUM(D47:$D$73)/SUM($D$13:$D$73)*$C$9*0.7+$C$9*0.3*(MAX(0,12-C47)/12)</f>
        <v>203.69610887961036</v>
      </c>
      <c r="F47" s="36">
        <f t="shared" si="6"/>
        <v>756</v>
      </c>
      <c r="G47" s="36">
        <f t="shared" si="7"/>
        <v>206.43476255707591</v>
      </c>
      <c r="H47" s="29">
        <f t="shared" si="8"/>
        <v>3.7114111023437144</v>
      </c>
      <c r="I47" s="30">
        <f t="shared" si="9"/>
        <v>1.0134448011428836</v>
      </c>
      <c r="J47" s="31"/>
      <c r="K47" s="27"/>
    </row>
    <row r="48" spans="3:11">
      <c r="C48" s="34">
        <f t="shared" si="5"/>
        <v>35</v>
      </c>
      <c r="D48" s="35">
        <f t="shared" si="4"/>
        <v>32784.897949175909</v>
      </c>
      <c r="E48" s="36">
        <f>SUM(D48:$D$73)/SUM($D$13:$D$73)*$C$9*0.7+$C$9*0.3*(MAX(0,12-C48)/12)</f>
        <v>177.20216526661235</v>
      </c>
      <c r="F48" s="36">
        <f t="shared" si="6"/>
        <v>702</v>
      </c>
      <c r="G48" s="36">
        <f t="shared" si="7"/>
        <v>179.00554280250046</v>
      </c>
      <c r="H48" s="29">
        <f t="shared" si="8"/>
        <v>3.9615768743220188</v>
      </c>
      <c r="I48" s="30">
        <f t="shared" si="9"/>
        <v>1.0101769497747095</v>
      </c>
      <c r="J48" s="31"/>
      <c r="K48" s="27"/>
    </row>
    <row r="49" spans="3:11">
      <c r="C49" s="34">
        <f t="shared" si="5"/>
        <v>36</v>
      </c>
      <c r="D49" s="35">
        <f t="shared" si="4"/>
        <v>30434.740775744944</v>
      </c>
      <c r="E49" s="36">
        <f>SUM(D49:$D$73)/SUM($D$13:$D$73)*$C$9*0.7+$C$9*0.3*(MAX(0,12-C49)/12)</f>
        <v>152.46129694598127</v>
      </c>
      <c r="F49" s="36">
        <f t="shared" si="6"/>
        <v>648</v>
      </c>
      <c r="G49" s="36">
        <f t="shared" si="7"/>
        <v>153.39109350975451</v>
      </c>
      <c r="H49" s="29">
        <f t="shared" si="8"/>
        <v>4.2502590033035963</v>
      </c>
      <c r="I49" s="30">
        <f t="shared" si="9"/>
        <v>1.0060985744080524</v>
      </c>
      <c r="J49" s="31"/>
      <c r="K49" s="27"/>
    </row>
    <row r="50" spans="3:11">
      <c r="C50" s="34">
        <f t="shared" si="5"/>
        <v>37</v>
      </c>
      <c r="D50" s="35">
        <f t="shared" si="4"/>
        <v>28057.165101957271</v>
      </c>
      <c r="E50" s="36">
        <f>SUM(D50:$D$73)/SUM($D$13:$D$73)*$C$9*0.7+$C$9*0.3*(MAX(0,12-C50)/12)</f>
        <v>129.4939564627947</v>
      </c>
      <c r="F50" s="36">
        <f t="shared" si="6"/>
        <v>594</v>
      </c>
      <c r="G50" s="36">
        <f t="shared" si="7"/>
        <v>129.6241027710426</v>
      </c>
      <c r="H50" s="29">
        <f t="shared" si="8"/>
        <v>4.5870866581380882</v>
      </c>
      <c r="I50" s="30">
        <f t="shared" si="9"/>
        <v>1.0010050377006228</v>
      </c>
      <c r="J50" s="31"/>
      <c r="K50" s="27"/>
    </row>
    <row r="51" spans="3:11">
      <c r="C51" s="34">
        <f t="shared" si="5"/>
        <v>38</v>
      </c>
      <c r="D51" s="35">
        <f t="shared" si="4"/>
        <v>25651.851045308733</v>
      </c>
      <c r="E51" s="36">
        <f>SUM(D51:$D$73)/SUM($D$13:$D$73)*$C$9*0.7+$C$9*0.3*(MAX(0,12-C51)/12)</f>
        <v>108.32083497515622</v>
      </c>
      <c r="F51" s="36">
        <f t="shared" si="6"/>
        <v>540</v>
      </c>
      <c r="G51" s="36">
        <f t="shared" si="7"/>
        <v>107.73777439029669</v>
      </c>
      <c r="H51" s="29">
        <f t="shared" si="8"/>
        <v>4.9851905233545422</v>
      </c>
      <c r="I51" s="30">
        <f t="shared" si="9"/>
        <v>0.99461728129225324</v>
      </c>
      <c r="J51" s="31"/>
      <c r="K51" s="27"/>
    </row>
    <row r="52" spans="3:11">
      <c r="C52" s="34">
        <f t="shared" si="5"/>
        <v>39</v>
      </c>
      <c r="D52" s="35">
        <f t="shared" si="4"/>
        <v>23218.474991332652</v>
      </c>
      <c r="E52" s="36">
        <f>SUM(D52:$D$73)/SUM($D$13:$D$73)*$C$9*0.7+$C$9*0.3*(MAX(0,12-C52)/12)</f>
        <v>88.962865038013902</v>
      </c>
      <c r="F52" s="36">
        <f t="shared" si="6"/>
        <v>486</v>
      </c>
      <c r="G52" s="36">
        <f t="shared" si="7"/>
        <v>87.765835467237423</v>
      </c>
      <c r="H52" s="29">
        <f t="shared" si="8"/>
        <v>5.4629535569963021</v>
      </c>
      <c r="I52" s="30">
        <f t="shared" si="9"/>
        <v>0.98654461532612525</v>
      </c>
      <c r="J52" s="31"/>
      <c r="K52" s="27"/>
    </row>
    <row r="53" spans="3:11">
      <c r="C53" s="34">
        <f t="shared" si="5"/>
        <v>40</v>
      </c>
      <c r="D53" s="35">
        <f t="shared" si="4"/>
        <v>20756.709550060168</v>
      </c>
      <c r="E53" s="36">
        <f>SUM(D53:$D$73)/SUM($D$13:$D$73)*$C$9*0.7+$C$9*0.3*(MAX(0,12-C53)/12)</f>
        <v>71.44122341945679</v>
      </c>
      <c r="F53" s="36">
        <f t="shared" si="6"/>
        <v>432</v>
      </c>
      <c r="G53" s="36">
        <f t="shared" si="7"/>
        <v>69.742544088202152</v>
      </c>
      <c r="H53" s="29">
        <f t="shared" si="8"/>
        <v>6.046928920345815</v>
      </c>
      <c r="I53" s="30">
        <f t="shared" si="9"/>
        <v>0.97622270098482089</v>
      </c>
      <c r="J53" s="31"/>
      <c r="K53" s="27"/>
    </row>
    <row r="54" spans="3:11">
      <c r="C54" s="34">
        <f t="shared" si="5"/>
        <v>41</v>
      </c>
      <c r="D54" s="35">
        <f t="shared" si="4"/>
        <v>18266.22351197285</v>
      </c>
      <c r="E54" s="36">
        <f>SUM(D54:$D$73)/SUM($D$13:$D$73)*$C$9*0.7+$C$9*0.3*(MAX(0,12-C54)/12)</f>
        <v>55.777333949868485</v>
      </c>
      <c r="F54" s="36">
        <f t="shared" si="6"/>
        <v>378</v>
      </c>
      <c r="G54" s="36">
        <f t="shared" si="7"/>
        <v>53.702697125200181</v>
      </c>
      <c r="H54" s="29">
        <f t="shared" si="8"/>
        <v>6.7769463549430062</v>
      </c>
      <c r="I54" s="30">
        <f t="shared" si="9"/>
        <v>0.96280501992918943</v>
      </c>
      <c r="J54" s="31"/>
      <c r="K54" s="27"/>
    </row>
    <row r="55" spans="3:11">
      <c r="C55" s="34">
        <f t="shared" si="5"/>
        <v>42</v>
      </c>
      <c r="D55" s="35">
        <f t="shared" si="4"/>
        <v>15746.68180344117</v>
      </c>
      <c r="E55" s="36">
        <f>SUM(D55:$D$73)/SUM($D$13:$D$73)*$C$9*0.7+$C$9*0.3*(MAX(0,12-C55)/12)</f>
        <v>41.992870404320179</v>
      </c>
      <c r="F55" s="36">
        <f t="shared" si="6"/>
        <v>324</v>
      </c>
      <c r="G55" s="36">
        <f t="shared" si="7"/>
        <v>39.681638144671744</v>
      </c>
      <c r="H55" s="29">
        <f t="shared" si="8"/>
        <v>7.7155954541908915</v>
      </c>
      <c r="I55" s="30">
        <f t="shared" si="9"/>
        <v>0.94496131754283086</v>
      </c>
      <c r="J55" s="31"/>
      <c r="K55" s="27"/>
    </row>
    <row r="56" spans="3:11">
      <c r="C56" s="34">
        <f t="shared" si="5"/>
        <v>43</v>
      </c>
      <c r="D56" s="35">
        <f t="shared" si="4"/>
        <v>13197.745441643277</v>
      </c>
      <c r="E56" s="36">
        <f>SUM(D56:$D$73)/SUM($D$13:$D$73)*$C$9*0.7+$C$9*0.3*(MAX(0,12-C56)/12)</f>
        <v>30.109759418592429</v>
      </c>
      <c r="F56" s="36">
        <f t="shared" si="6"/>
        <v>270</v>
      </c>
      <c r="G56" s="36">
        <f t="shared" si="7"/>
        <v>27.715265427450877</v>
      </c>
      <c r="H56" s="29">
        <f t="shared" si="8"/>
        <v>8.9671922065666898</v>
      </c>
      <c r="I56" s="30">
        <f t="shared" si="9"/>
        <v>0.92047448942209154</v>
      </c>
      <c r="J56" s="31"/>
      <c r="K56" s="27"/>
    </row>
    <row r="57" spans="3:11">
      <c r="C57" s="34">
        <f t="shared" si="5"/>
        <v>44</v>
      </c>
      <c r="D57" s="35">
        <f t="shared" si="4"/>
        <v>10619.071488957768</v>
      </c>
      <c r="E57" s="36">
        <f>SUM(D57:$D$73)/SUM($D$13:$D$73)*$C$9*0.7+$C$9*0.3*(MAX(0,12-C57)/12)</f>
        <v>20.150183439216427</v>
      </c>
      <c r="F57" s="36">
        <f t="shared" si="6"/>
        <v>216</v>
      </c>
      <c r="G57" s="36">
        <f t="shared" si="7"/>
        <v>17.840040101449048</v>
      </c>
      <c r="H57" s="29">
        <f t="shared" si="8"/>
        <v>10.719505390686384</v>
      </c>
      <c r="I57" s="30">
        <f t="shared" si="9"/>
        <v>0.88535373165529796</v>
      </c>
      <c r="J57" s="31"/>
      <c r="K57" s="27"/>
    </row>
    <row r="58" spans="3:11">
      <c r="C58" s="34">
        <f t="shared" si="5"/>
        <v>45</v>
      </c>
      <c r="D58" s="35">
        <f t="shared" si="4"/>
        <v>8010.3130068242426</v>
      </c>
      <c r="E58" s="36">
        <f>SUM(D58:$D$73)/SUM($D$13:$D$73)*$C$9*0.7+$C$9*0.3*(MAX(0,12-C58)/12)</f>
        <v>12.136583707932957</v>
      </c>
      <c r="F58" s="36">
        <f t="shared" si="6"/>
        <v>162</v>
      </c>
      <c r="G58" s="36">
        <f t="shared" si="7"/>
        <v>10.092994388598544</v>
      </c>
      <c r="H58" s="29">
        <f t="shared" si="8"/>
        <v>13.348072562965996</v>
      </c>
      <c r="I58" s="30">
        <f t="shared" si="9"/>
        <v>0.83161741652235788</v>
      </c>
      <c r="J58" s="31"/>
      <c r="K58" s="27"/>
    </row>
    <row r="59" spans="3:11">
      <c r="C59" s="34">
        <f t="shared" si="5"/>
        <v>46</v>
      </c>
      <c r="D59" s="35">
        <f t="shared" si="4"/>
        <v>5371.1190090658438</v>
      </c>
      <c r="E59" s="36">
        <f>SUM(D59:$D$73)/SUM($D$13:$D$73)*$C$9*0.7+$C$9*0.3*(MAX(0,12-C59)/12)</f>
        <v>6.0916632809697626</v>
      </c>
      <c r="F59" s="36">
        <f t="shared" si="6"/>
        <v>108</v>
      </c>
      <c r="G59" s="36">
        <f t="shared" si="7"/>
        <v>4.5117399676153092</v>
      </c>
      <c r="H59" s="29">
        <f t="shared" si="8"/>
        <v>17.729148020605454</v>
      </c>
      <c r="I59" s="30">
        <f t="shared" si="9"/>
        <v>0.74064171959568037</v>
      </c>
      <c r="J59" s="31"/>
      <c r="K59" s="27"/>
    </row>
    <row r="60" spans="3:11">
      <c r="C60" s="34">
        <f t="shared" si="5"/>
        <v>47</v>
      </c>
      <c r="D60" s="35">
        <f t="shared" si="4"/>
        <v>2701.1344146669153</v>
      </c>
      <c r="E60" s="36">
        <f>SUM(D60:$D$73)/SUM($D$13:$D$73)*$C$9*0.7+$C$9*0.3*(MAX(0,12-C60)/12)</f>
        <v>2.0383900835439062</v>
      </c>
      <c r="F60" s="36">
        <f t="shared" si="6"/>
        <v>54</v>
      </c>
      <c r="G60" s="36">
        <f t="shared" si="7"/>
        <v>1.1344764541601042</v>
      </c>
      <c r="H60" s="29">
        <f t="shared" si="8"/>
        <v>26.491494653524132</v>
      </c>
      <c r="I60" s="30">
        <f t="shared" si="9"/>
        <v>0.55655512814687813</v>
      </c>
      <c r="J60" s="31"/>
      <c r="K60" s="27"/>
    </row>
    <row r="61" spans="3:11">
      <c r="C61" s="34">
        <f t="shared" si="5"/>
        <v>48</v>
      </c>
      <c r="D61" s="35">
        <f t="shared" si="4"/>
        <v>0</v>
      </c>
      <c r="E61" s="36">
        <f>SUM(D61:$D$73)/SUM($D$13:$D$73)*$C$9*0.7+$C$9*0.3*(MAX(0,12-C61)/12)</f>
        <v>0</v>
      </c>
      <c r="F61" s="36">
        <f t="shared" si="6"/>
        <v>0</v>
      </c>
      <c r="G61" s="36">
        <f t="shared" si="7"/>
        <v>0</v>
      </c>
      <c r="H61" s="29" t="e">
        <f t="shared" si="8"/>
        <v>#DIV/0!</v>
      </c>
      <c r="I61" s="30" t="e">
        <f t="shared" si="9"/>
        <v>#DIV/0!</v>
      </c>
      <c r="J61" s="31"/>
      <c r="K61" s="27"/>
    </row>
    <row r="62" spans="3:11">
      <c r="C62" s="34">
        <f t="shared" si="5"/>
        <v>49</v>
      </c>
      <c r="D62" s="35">
        <f t="shared" si="4"/>
        <v>0</v>
      </c>
      <c r="E62" s="36">
        <f>SUM(D62:$D$73)/SUM($D$13:$D$73)*$C$9*0.7+$C$9*0.3*(MAX(0,12-C62)/12)</f>
        <v>0</v>
      </c>
      <c r="F62" s="36">
        <f t="shared" si="6"/>
        <v>-54</v>
      </c>
      <c r="G62" s="36">
        <f t="shared" si="7"/>
        <v>0</v>
      </c>
      <c r="H62" s="29" t="e">
        <f t="shared" si="8"/>
        <v>#DIV/0!</v>
      </c>
      <c r="I62" s="30" t="e">
        <f t="shared" si="9"/>
        <v>#DIV/0!</v>
      </c>
      <c r="J62" s="31"/>
      <c r="K62" s="27"/>
    </row>
    <row r="63" spans="3:11">
      <c r="C63" s="34">
        <f t="shared" si="5"/>
        <v>50</v>
      </c>
      <c r="D63" s="35">
        <f t="shared" si="4"/>
        <v>0</v>
      </c>
      <c r="E63" s="36">
        <f>SUM(D63:$D$73)/SUM($D$13:$D$73)*$C$9*0.7+$C$9*0.3*(MAX(0,12-C63)/12)</f>
        <v>0</v>
      </c>
      <c r="F63" s="36">
        <f t="shared" si="6"/>
        <v>-108</v>
      </c>
      <c r="G63" s="36">
        <f t="shared" si="7"/>
        <v>0</v>
      </c>
      <c r="H63" s="29" t="e">
        <f t="shared" si="8"/>
        <v>#DIV/0!</v>
      </c>
      <c r="I63" s="30" t="e">
        <f t="shared" si="9"/>
        <v>#DIV/0!</v>
      </c>
      <c r="J63" s="31"/>
      <c r="K63" s="27"/>
    </row>
    <row r="64" spans="3:11">
      <c r="C64" s="34">
        <f t="shared" si="5"/>
        <v>51</v>
      </c>
      <c r="D64" s="35">
        <f t="shared" si="4"/>
        <v>0</v>
      </c>
      <c r="E64" s="36">
        <f>SUM(D64:$D$73)/SUM($D$13:$D$73)*$C$9*0.7+$C$9*0.3*(MAX(0,12-C64)/12)</f>
        <v>0</v>
      </c>
      <c r="F64" s="36">
        <f t="shared" si="6"/>
        <v>-162</v>
      </c>
      <c r="G64" s="36">
        <f t="shared" si="7"/>
        <v>0</v>
      </c>
      <c r="H64" s="29" t="e">
        <f t="shared" si="8"/>
        <v>#DIV/0!</v>
      </c>
      <c r="I64" s="30" t="e">
        <f t="shared" si="9"/>
        <v>#DIV/0!</v>
      </c>
      <c r="J64" s="31"/>
      <c r="K64" s="27"/>
    </row>
    <row r="65" spans="3:11">
      <c r="C65" s="34">
        <f t="shared" si="5"/>
        <v>52</v>
      </c>
      <c r="D65" s="35">
        <f t="shared" si="4"/>
        <v>0</v>
      </c>
      <c r="E65" s="36">
        <f>SUM(D65:$D$73)/SUM($D$13:$D$73)*$C$9*0.7+$C$9*0.3*(MAX(0,12-C65)/12)</f>
        <v>0</v>
      </c>
      <c r="F65" s="36">
        <f t="shared" si="6"/>
        <v>-216</v>
      </c>
      <c r="G65" s="36">
        <f t="shared" si="7"/>
        <v>0</v>
      </c>
      <c r="H65" s="29" t="e">
        <f t="shared" si="8"/>
        <v>#DIV/0!</v>
      </c>
      <c r="I65" s="30" t="e">
        <f t="shared" si="9"/>
        <v>#DIV/0!</v>
      </c>
      <c r="J65" s="31"/>
      <c r="K65" s="27"/>
    </row>
    <row r="66" spans="3:11">
      <c r="C66" s="34">
        <f>C65+1</f>
        <v>53</v>
      </c>
      <c r="D66" s="35">
        <f t="shared" si="4"/>
        <v>0</v>
      </c>
      <c r="E66" s="36">
        <f>SUM(D66:$D$73)/SUM($D$13:$D$73)*$C$9*0.7+$C$9*0.3*(MAX(0,12-C66)/12)</f>
        <v>0</v>
      </c>
      <c r="F66" s="36">
        <f t="shared" si="6"/>
        <v>-270</v>
      </c>
      <c r="G66" s="36">
        <f t="shared" si="7"/>
        <v>0</v>
      </c>
      <c r="H66" s="29" t="e">
        <f t="shared" si="8"/>
        <v>#DIV/0!</v>
      </c>
      <c r="I66" s="30" t="e">
        <f t="shared" si="9"/>
        <v>#DIV/0!</v>
      </c>
      <c r="J66" s="31"/>
      <c r="K66" s="27"/>
    </row>
    <row r="67" spans="3:11">
      <c r="C67" s="34">
        <f t="shared" ref="C67:C85" si="10">C66+1</f>
        <v>54</v>
      </c>
      <c r="D67" s="35">
        <f t="shared" si="4"/>
        <v>0</v>
      </c>
      <c r="E67" s="36">
        <f>SUM(D67:$D$73)/SUM($D$13:$D$73)*$C$9*0.7+$C$9*0.3*(MAX(0,12-C67)/12)</f>
        <v>0</v>
      </c>
      <c r="F67" s="36">
        <f t="shared" si="6"/>
        <v>-324</v>
      </c>
      <c r="G67" s="36">
        <f t="shared" si="7"/>
        <v>0</v>
      </c>
      <c r="H67" s="29" t="e">
        <f t="shared" si="8"/>
        <v>#DIV/0!</v>
      </c>
      <c r="I67" s="30" t="e">
        <f t="shared" si="9"/>
        <v>#DIV/0!</v>
      </c>
      <c r="J67" s="31"/>
      <c r="K67" s="27"/>
    </row>
    <row r="68" spans="3:11">
      <c r="C68" s="34">
        <f t="shared" si="10"/>
        <v>55</v>
      </c>
      <c r="D68" s="35">
        <f t="shared" si="4"/>
        <v>0</v>
      </c>
      <c r="E68" s="36">
        <f>SUM(D68:$D$73)/SUM($D$13:$D$73)*$C$9*0.7+$C$9*0.3*(MAX(0,12-C68)/12)</f>
        <v>0</v>
      </c>
      <c r="F68" s="36">
        <f t="shared" si="6"/>
        <v>-378</v>
      </c>
      <c r="G68" s="36">
        <f t="shared" si="7"/>
        <v>0</v>
      </c>
      <c r="H68" s="29" t="e">
        <f t="shared" si="8"/>
        <v>#DIV/0!</v>
      </c>
      <c r="I68" s="30" t="e">
        <f t="shared" si="9"/>
        <v>#DIV/0!</v>
      </c>
      <c r="J68" s="31"/>
      <c r="K68" s="27"/>
    </row>
    <row r="69" spans="3:11">
      <c r="C69" s="34">
        <f t="shared" si="10"/>
        <v>56</v>
      </c>
      <c r="D69" s="35">
        <f t="shared" si="4"/>
        <v>0</v>
      </c>
      <c r="E69" s="36">
        <f>SUM(D69:$D$73)/SUM($D$13:$D$73)*$C$9*0.7+$C$9*0.3*(MAX(0,12-C69)/12)</f>
        <v>0</v>
      </c>
      <c r="F69" s="36">
        <f t="shared" si="6"/>
        <v>-432</v>
      </c>
      <c r="G69" s="36">
        <f t="shared" si="7"/>
        <v>0</v>
      </c>
      <c r="H69" s="29" t="e">
        <f t="shared" si="8"/>
        <v>#DIV/0!</v>
      </c>
      <c r="I69" s="30" t="e">
        <f t="shared" si="9"/>
        <v>#DIV/0!</v>
      </c>
      <c r="J69" s="31"/>
      <c r="K69" s="27"/>
    </row>
    <row r="70" spans="3:11">
      <c r="C70" s="34">
        <f t="shared" si="10"/>
        <v>57</v>
      </c>
      <c r="D70" s="35">
        <f t="shared" si="4"/>
        <v>0</v>
      </c>
      <c r="E70" s="36">
        <f>SUM(D70:$D$73)/SUM($D$13:$D$73)*$C$9*0.7+$C$9*0.3*(MAX(0,12-C70)/12)</f>
        <v>0</v>
      </c>
      <c r="F70" s="36">
        <f t="shared" si="6"/>
        <v>-486</v>
      </c>
      <c r="G70" s="36">
        <f t="shared" si="7"/>
        <v>0</v>
      </c>
      <c r="H70" s="29" t="e">
        <f t="shared" si="8"/>
        <v>#DIV/0!</v>
      </c>
      <c r="I70" s="30" t="e">
        <f t="shared" si="9"/>
        <v>#DIV/0!</v>
      </c>
      <c r="J70" s="31"/>
      <c r="K70" s="27"/>
    </row>
    <row r="71" spans="3:11">
      <c r="C71" s="34">
        <f t="shared" si="10"/>
        <v>58</v>
      </c>
      <c r="D71" s="35">
        <f t="shared" si="4"/>
        <v>0</v>
      </c>
      <c r="E71" s="36">
        <f>SUM(D71:$D$73)/SUM($D$13:$D$73)*$C$9*0.7+$C$9*0.3*(MAX(0,12-C71)/12)</f>
        <v>0</v>
      </c>
      <c r="F71" s="36">
        <f t="shared" si="6"/>
        <v>-540</v>
      </c>
      <c r="G71" s="36">
        <f t="shared" si="7"/>
        <v>0</v>
      </c>
      <c r="H71" s="29" t="e">
        <f t="shared" si="8"/>
        <v>#DIV/0!</v>
      </c>
      <c r="I71" s="30" t="e">
        <f t="shared" si="9"/>
        <v>#DIV/0!</v>
      </c>
      <c r="J71" s="31"/>
      <c r="K71" s="27"/>
    </row>
    <row r="72" spans="3:11">
      <c r="C72" s="34">
        <f t="shared" si="10"/>
        <v>59</v>
      </c>
      <c r="D72" s="35">
        <f t="shared" si="4"/>
        <v>0</v>
      </c>
      <c r="E72" s="36">
        <f>SUM(D72:$D$73)/SUM($D$13:$D$73)*$C$9*0.7+$C$9*0.3*(MAX(0,12-C72)/12)</f>
        <v>0</v>
      </c>
      <c r="F72" s="36">
        <f t="shared" si="6"/>
        <v>-594</v>
      </c>
      <c r="G72" s="36">
        <f t="shared" si="7"/>
        <v>0</v>
      </c>
      <c r="H72" s="29" t="e">
        <f t="shared" si="8"/>
        <v>#DIV/0!</v>
      </c>
      <c r="I72" s="30" t="e">
        <f t="shared" si="9"/>
        <v>#DIV/0!</v>
      </c>
      <c r="J72" s="31"/>
      <c r="K72" s="27"/>
    </row>
    <row r="73" spans="3:11">
      <c r="C73" s="34">
        <f t="shared" si="10"/>
        <v>60</v>
      </c>
      <c r="D73" s="35">
        <f t="shared" si="4"/>
        <v>0</v>
      </c>
      <c r="E73" s="36">
        <f>SUM(D73:$D$73)/SUM($D$13:$D$73)*$C$9*0.7+$C$9*0.3*(MAX(0,12-C73)/12)</f>
        <v>0</v>
      </c>
      <c r="F73" s="36">
        <f t="shared" si="6"/>
        <v>-648</v>
      </c>
      <c r="G73" s="36">
        <f t="shared" si="7"/>
        <v>0</v>
      </c>
      <c r="H73" s="29" t="e">
        <f t="shared" si="8"/>
        <v>#DIV/0!</v>
      </c>
      <c r="I73" s="30" t="e">
        <f t="shared" si="9"/>
        <v>#DIV/0!</v>
      </c>
      <c r="J73" s="31"/>
      <c r="K73" s="27"/>
    </row>
    <row r="74" spans="3:11">
      <c r="C74" s="34">
        <f>C73+1</f>
        <v>61</v>
      </c>
      <c r="D74" s="35">
        <f t="shared" ref="D74:D85" si="11">MAX(-PV($C$6/12,$C$5*12-C74,$C$8),0)</f>
        <v>0</v>
      </c>
      <c r="E74" s="36">
        <f>SUM(D$73:$D74)/SUM($D$13:$D$73)*$C$9*0.7+$C$9*0.3*(MAX(0,12-C74)/12)</f>
        <v>0</v>
      </c>
      <c r="F74" s="36">
        <f t="shared" si="6"/>
        <v>-702</v>
      </c>
      <c r="G74" s="36">
        <f t="shared" si="7"/>
        <v>0</v>
      </c>
    </row>
    <row r="75" spans="3:11">
      <c r="C75" s="34">
        <f t="shared" si="10"/>
        <v>62</v>
      </c>
      <c r="D75" s="35">
        <f t="shared" si="11"/>
        <v>0</v>
      </c>
      <c r="E75" s="36">
        <f>SUM(D$73:$D75)/SUM($D$13:$D$73)*$C$9*0.7+$C$9*0.3*(MAX(0,12-C75)/12)</f>
        <v>0</v>
      </c>
      <c r="F75" s="36">
        <f t="shared" si="6"/>
        <v>-756</v>
      </c>
      <c r="G75" s="36">
        <f t="shared" si="7"/>
        <v>0</v>
      </c>
    </row>
    <row r="76" spans="3:11">
      <c r="C76" s="34">
        <f t="shared" si="10"/>
        <v>63</v>
      </c>
      <c r="D76" s="35">
        <f t="shared" si="11"/>
        <v>0</v>
      </c>
      <c r="E76" s="36">
        <f>SUM(D$73:$D76)/SUM($D$13:$D$73)*$C$9*0.7+$C$9*0.3*(MAX(0,12-C76)/12)</f>
        <v>0</v>
      </c>
      <c r="F76" s="36">
        <f t="shared" si="6"/>
        <v>-810</v>
      </c>
      <c r="G76" s="36">
        <f t="shared" si="7"/>
        <v>0</v>
      </c>
    </row>
    <row r="77" spans="3:11">
      <c r="C77" s="34">
        <f t="shared" si="10"/>
        <v>64</v>
      </c>
      <c r="D77" s="35">
        <f t="shared" si="11"/>
        <v>0</v>
      </c>
      <c r="E77" s="36">
        <f>SUM(D$73:$D77)/SUM($D$13:$D$73)*$C$9*0.7+$C$9*0.3*(MAX(0,12-C77)/12)</f>
        <v>0</v>
      </c>
      <c r="F77" s="36">
        <f t="shared" ref="F77:F85" si="12">($C$5*12-C77)/($C$5*12)*$C$9*0.9</f>
        <v>-864</v>
      </c>
      <c r="G77" s="36">
        <f t="shared" ref="G77:G85" si="13">((($C$5*12-C77)*(D77))/(($C$5*12)*($D$13)))*$C$9*0.7+$C$9*0.3*(MAX(0,12-C77)/12)</f>
        <v>0</v>
      </c>
    </row>
    <row r="78" spans="3:11">
      <c r="C78" s="34">
        <f t="shared" si="10"/>
        <v>65</v>
      </c>
      <c r="D78" s="35">
        <f t="shared" si="11"/>
        <v>0</v>
      </c>
      <c r="E78" s="36">
        <f>SUM(D$73:$D78)/SUM($D$13:$D$73)*$C$9*0.7+$C$9*0.3*(MAX(0,12-C78)/12)</f>
        <v>0</v>
      </c>
      <c r="F78" s="36">
        <f t="shared" si="12"/>
        <v>-918</v>
      </c>
      <c r="G78" s="36">
        <f t="shared" si="13"/>
        <v>0</v>
      </c>
    </row>
    <row r="79" spans="3:11">
      <c r="C79" s="34">
        <f t="shared" si="10"/>
        <v>66</v>
      </c>
      <c r="D79" s="35">
        <f t="shared" si="11"/>
        <v>0</v>
      </c>
      <c r="E79" s="36">
        <f>SUM(D$73:$D79)/SUM($D$13:$D$73)*$C$9*0.7+$C$9*0.3*(MAX(0,12-C79)/12)</f>
        <v>0</v>
      </c>
      <c r="F79" s="36">
        <f t="shared" si="12"/>
        <v>-972</v>
      </c>
      <c r="G79" s="36">
        <f t="shared" si="13"/>
        <v>0</v>
      </c>
    </row>
    <row r="80" spans="3:11">
      <c r="C80" s="34">
        <f t="shared" si="10"/>
        <v>67</v>
      </c>
      <c r="D80" s="35">
        <f t="shared" si="11"/>
        <v>0</v>
      </c>
      <c r="E80" s="36">
        <f>SUM(D$73:$D80)/SUM($D$13:$D$73)*$C$9*0.7+$C$9*0.3*(MAX(0,12-C80)/12)</f>
        <v>0</v>
      </c>
      <c r="F80" s="36">
        <f t="shared" si="12"/>
        <v>-1026</v>
      </c>
      <c r="G80" s="36">
        <f t="shared" si="13"/>
        <v>0</v>
      </c>
    </row>
    <row r="81" spans="3:7">
      <c r="C81" s="34">
        <f t="shared" si="10"/>
        <v>68</v>
      </c>
      <c r="D81" s="35">
        <f t="shared" si="11"/>
        <v>0</v>
      </c>
      <c r="E81" s="36">
        <f>SUM(D$73:$D81)/SUM($D$13:$D$73)*$C$9*0.7+$C$9*0.3*(MAX(0,12-C81)/12)</f>
        <v>0</v>
      </c>
      <c r="F81" s="36">
        <f t="shared" si="12"/>
        <v>-1080</v>
      </c>
      <c r="G81" s="36">
        <f t="shared" si="13"/>
        <v>0</v>
      </c>
    </row>
    <row r="82" spans="3:7">
      <c r="C82" s="34">
        <f t="shared" si="10"/>
        <v>69</v>
      </c>
      <c r="D82" s="35">
        <f t="shared" si="11"/>
        <v>0</v>
      </c>
      <c r="E82" s="36">
        <f>SUM(D$73:$D82)/SUM($D$13:$D$73)*$C$9*0.7+$C$9*0.3*(MAX(0,12-C82)/12)</f>
        <v>0</v>
      </c>
      <c r="F82" s="36">
        <f t="shared" si="12"/>
        <v>-1134</v>
      </c>
      <c r="G82" s="36">
        <f t="shared" si="13"/>
        <v>0</v>
      </c>
    </row>
    <row r="83" spans="3:7">
      <c r="C83" s="34">
        <f t="shared" si="10"/>
        <v>70</v>
      </c>
      <c r="D83" s="35">
        <f t="shared" si="11"/>
        <v>0</v>
      </c>
      <c r="E83" s="36">
        <f>SUM(D$73:$D83)/SUM($D$13:$D$73)*$C$9*0.7+$C$9*0.3*(MAX(0,12-C83)/12)</f>
        <v>0</v>
      </c>
      <c r="F83" s="36">
        <f t="shared" si="12"/>
        <v>-1188</v>
      </c>
      <c r="G83" s="36">
        <f t="shared" si="13"/>
        <v>0</v>
      </c>
    </row>
    <row r="84" spans="3:7">
      <c r="C84" s="34">
        <f t="shared" si="10"/>
        <v>71</v>
      </c>
      <c r="D84" s="35">
        <f t="shared" si="11"/>
        <v>0</v>
      </c>
      <c r="E84" s="36">
        <f>SUM(D$73:$D84)/SUM($D$13:$D$73)*$C$9*0.7+$C$9*0.3*(MAX(0,12-C84)/12)</f>
        <v>0</v>
      </c>
      <c r="F84" s="36">
        <f t="shared" si="12"/>
        <v>-1242</v>
      </c>
      <c r="G84" s="36">
        <f t="shared" si="13"/>
        <v>0</v>
      </c>
    </row>
    <row r="85" spans="3:7">
      <c r="C85" s="34">
        <f t="shared" si="10"/>
        <v>72</v>
      </c>
      <c r="D85" s="35">
        <f t="shared" si="11"/>
        <v>0</v>
      </c>
      <c r="E85" s="36">
        <f>SUM(D$73:$D85)/SUM($D$13:$D$73)*$C$9*0.7+$C$9*0.3*(MAX(0,12-C85)/12)</f>
        <v>0</v>
      </c>
      <c r="F85" s="36">
        <f t="shared" si="12"/>
        <v>-1296</v>
      </c>
      <c r="G85" s="36">
        <f t="shared" si="13"/>
        <v>0</v>
      </c>
    </row>
  </sheetData>
  <sheetProtection password="E063" sheet="1" selectLockedCells="1"/>
  <mergeCells count="7">
    <mergeCell ref="I11:I12"/>
    <mergeCell ref="C11:C12"/>
    <mergeCell ref="D11:D12"/>
    <mergeCell ref="E11:E12"/>
    <mergeCell ref="F11:F12"/>
    <mergeCell ref="G11:G12"/>
    <mergeCell ref="H11:H12"/>
  </mergeCells>
  <pageMargins left="0.7" right="0.7" top="0.75" bottom="0.75" header="0.3" footer="0.3"/>
  <pageSetup paperSize="9" scale="59" orientation="portrait" horizont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2:M72"/>
  <sheetViews>
    <sheetView workbookViewId="0">
      <selection activeCell="L14" sqref="L14"/>
    </sheetView>
  </sheetViews>
  <sheetFormatPr defaultRowHeight="15"/>
  <cols>
    <col min="1" max="1" width="9.140625" style="4"/>
    <col min="2" max="2" width="18.42578125" style="4" bestFit="1" customWidth="1"/>
    <col min="3" max="3" width="9.140625" style="4"/>
    <col min="4" max="9" width="10.5703125" style="4" customWidth="1"/>
    <col min="10" max="10" width="9.140625" style="4"/>
    <col min="11" max="11" width="11.5703125" style="4" customWidth="1"/>
    <col min="12" max="12" width="12.140625" style="4" customWidth="1"/>
    <col min="13" max="16384" width="9.140625" style="4"/>
  </cols>
  <sheetData>
    <row r="2" spans="2:13">
      <c r="B2" s="4" t="s">
        <v>1</v>
      </c>
      <c r="C2" s="1">
        <v>15000</v>
      </c>
    </row>
    <row r="3" spans="2:13">
      <c r="B3" s="4" t="s">
        <v>20</v>
      </c>
      <c r="C3" s="14">
        <v>5</v>
      </c>
      <c r="D3" s="4" t="s">
        <v>21</v>
      </c>
    </row>
    <row r="4" spans="2:13">
      <c r="B4" s="4" t="s">
        <v>2</v>
      </c>
      <c r="C4" s="2">
        <v>0.2</v>
      </c>
      <c r="D4" s="4" t="s">
        <v>8</v>
      </c>
    </row>
    <row r="5" spans="2:13">
      <c r="B5" s="4" t="s">
        <v>4</v>
      </c>
      <c r="C5" s="15">
        <f>-PMT($C$4/12,C3*12,$C$2)</f>
        <v>397.40825572479139</v>
      </c>
      <c r="D5" s="4" t="s">
        <v>7</v>
      </c>
    </row>
    <row r="6" spans="2:13">
      <c r="B6" s="4" t="s">
        <v>3</v>
      </c>
      <c r="C6" s="3">
        <v>6.7999999999999996E-3</v>
      </c>
      <c r="D6" s="4" t="s">
        <v>9</v>
      </c>
    </row>
    <row r="7" spans="2:13">
      <c r="B7" s="4" t="s">
        <v>5</v>
      </c>
      <c r="C7" s="13">
        <f>$C$2*$C$6*$C$3</f>
        <v>510</v>
      </c>
      <c r="D7" s="6" t="s">
        <v>22</v>
      </c>
      <c r="G7" s="6"/>
      <c r="H7" s="6"/>
    </row>
    <row r="8" spans="2:13">
      <c r="C8" s="5"/>
      <c r="D8" s="6"/>
      <c r="G8" s="6"/>
      <c r="H8" s="6"/>
    </row>
    <row r="9" spans="2:13">
      <c r="C9" s="7"/>
      <c r="D9" s="7" t="s">
        <v>11</v>
      </c>
      <c r="E9" s="7" t="s">
        <v>12</v>
      </c>
      <c r="F9" s="8" t="s">
        <v>13</v>
      </c>
      <c r="G9" s="8" t="s">
        <v>14</v>
      </c>
      <c r="H9" s="8" t="s">
        <v>15</v>
      </c>
      <c r="I9" s="8" t="s">
        <v>17</v>
      </c>
      <c r="K9" s="45" t="s">
        <v>24</v>
      </c>
      <c r="L9" s="46"/>
    </row>
    <row r="10" spans="2:13" ht="15" customHeight="1">
      <c r="C10" s="46" t="s">
        <v>10</v>
      </c>
      <c r="D10" s="48" t="s">
        <v>6</v>
      </c>
      <c r="E10" s="48" t="s">
        <v>0</v>
      </c>
      <c r="F10" s="50" t="s">
        <v>23</v>
      </c>
      <c r="G10" s="50" t="s">
        <v>16</v>
      </c>
      <c r="H10" s="50" t="s">
        <v>18</v>
      </c>
      <c r="I10" s="50" t="s">
        <v>19</v>
      </c>
      <c r="K10" s="52" t="s">
        <v>23</v>
      </c>
      <c r="L10" s="50" t="s">
        <v>16</v>
      </c>
    </row>
    <row r="11" spans="2:13" ht="15" customHeight="1">
      <c r="C11" s="47"/>
      <c r="D11" s="49"/>
      <c r="E11" s="49"/>
      <c r="F11" s="51"/>
      <c r="G11" s="51"/>
      <c r="H11" s="51"/>
      <c r="I11" s="51"/>
      <c r="K11" s="53"/>
      <c r="L11" s="51"/>
    </row>
    <row r="12" spans="2:13">
      <c r="B12" s="17"/>
      <c r="C12" s="7">
        <v>0</v>
      </c>
      <c r="D12" s="9">
        <f>MAX(-PV($C$4/12,$C$3*12-C12,$C$5),0)</f>
        <v>14999.99999999998</v>
      </c>
      <c r="E12" s="10">
        <f>SUM(D12:$D$72)/SUM($D$12:$D$72)*$C$7*0.7+$C$7*0.3*(MAX(0,12-C12)/12)</f>
        <v>510</v>
      </c>
      <c r="F12" s="10">
        <f>($C$3*12-C12)/($C$3*12)*$C$7</f>
        <v>510</v>
      </c>
      <c r="G12" s="10">
        <f>((($C$3*12-C12)*(D12))/(($C$3*12)*($D$12)))*$C$7*0.7+$C$7*0.3*(MAX(0,12-C12)/12)</f>
        <v>510</v>
      </c>
      <c r="H12" s="11">
        <f>F12/E12</f>
        <v>1</v>
      </c>
      <c r="I12" s="12">
        <f>G12/E12</f>
        <v>1</v>
      </c>
      <c r="J12" s="16"/>
      <c r="K12" s="18">
        <f>F12*0.3</f>
        <v>153</v>
      </c>
      <c r="L12" s="19">
        <f>+$C$7*0.3*(MAX(0,12-C12)/12)</f>
        <v>153</v>
      </c>
    </row>
    <row r="13" spans="2:13">
      <c r="B13" s="5"/>
      <c r="C13" s="7">
        <f>C12+1</f>
        <v>1</v>
      </c>
      <c r="D13" s="9">
        <f t="shared" ref="D13:D72" si="0">MAX(-PV($C$4/12,$C$3*12-C13,$C$5),0)</f>
        <v>14852.591744275185</v>
      </c>
      <c r="E13" s="10">
        <f>SUM(D13:$D$72)/SUM($D$12:$D$72)*$C$7*0.7+$C$7*0.3*(MAX(0,12-C13)/12)</f>
        <v>487.15897767098517</v>
      </c>
      <c r="F13" s="10">
        <f t="shared" ref="F13:F72" si="1">($C$3*12-C13)/($C$3*12)*$C$7</f>
        <v>501.5</v>
      </c>
      <c r="G13" s="10">
        <f t="shared" ref="G13:G72" si="2">((($C$3*12-C13)*(D13))/(($C$3*12)*($D$12)))*$C$7*0.7+$C$7*0.3*(MAX(0,12-C13)/12)</f>
        <v>487.85015545518735</v>
      </c>
      <c r="H13" s="11">
        <f t="shared" ref="H13:H72" si="3">F13/E13</f>
        <v>1.0294380746046734</v>
      </c>
      <c r="I13" s="12">
        <f t="shared" ref="I13:I72" si="4">G13/E13</f>
        <v>1.0014187930755307</v>
      </c>
      <c r="J13" s="16"/>
      <c r="K13" s="18">
        <f t="shared" ref="K13:K72" si="5">F13*0.3</f>
        <v>150.44999999999999</v>
      </c>
      <c r="L13" s="19">
        <f t="shared" ref="L13:L72" si="6">+$C$7*0.3*(MAX(0,12-C13)/12)</f>
        <v>140.25</v>
      </c>
      <c r="M13" s="5"/>
    </row>
    <row r="14" spans="2:13">
      <c r="C14" s="7">
        <f t="shared" ref="C14:C64" si="7">C13+1</f>
        <v>2</v>
      </c>
      <c r="D14" s="9">
        <f t="shared" si="0"/>
        <v>14702.726684288318</v>
      </c>
      <c r="E14" s="10">
        <f>SUM(D14:$D$72)/SUM($D$12:$D$72)*$C$7*0.7+$C$7*0.3*(MAX(0,12-C14)/12)</f>
        <v>464.41712200863708</v>
      </c>
      <c r="F14" s="10">
        <f t="shared" si="1"/>
        <v>493</v>
      </c>
      <c r="G14" s="10">
        <f t="shared" si="2"/>
        <v>465.76073191652699</v>
      </c>
      <c r="H14" s="11">
        <f t="shared" si="3"/>
        <v>1.0615457024231578</v>
      </c>
      <c r="I14" s="12">
        <f t="shared" si="4"/>
        <v>1.0028931101895613</v>
      </c>
      <c r="J14" s="16"/>
      <c r="K14" s="18">
        <f t="shared" si="5"/>
        <v>147.9</v>
      </c>
      <c r="L14" s="19">
        <f t="shared" si="6"/>
        <v>127.5</v>
      </c>
      <c r="M14" s="5"/>
    </row>
    <row r="15" spans="2:13">
      <c r="C15" s="7">
        <f t="shared" si="7"/>
        <v>3</v>
      </c>
      <c r="D15" s="9">
        <f t="shared" si="0"/>
        <v>14550.363873301661</v>
      </c>
      <c r="E15" s="10">
        <f>SUM(D15:$D$72)/SUM($D$12:$D$72)*$C$7*0.7+$C$7*0.3*(MAX(0,12-C15)/12)</f>
        <v>441.77608579073336</v>
      </c>
      <c r="F15" s="10">
        <f t="shared" si="1"/>
        <v>484.5</v>
      </c>
      <c r="G15" s="10">
        <f t="shared" si="2"/>
        <v>443.73372717535096</v>
      </c>
      <c r="H15" s="11">
        <f t="shared" si="3"/>
        <v>1.0967094317312247</v>
      </c>
      <c r="I15" s="12">
        <f t="shared" si="4"/>
        <v>1.0044312977718421</v>
      </c>
      <c r="J15" s="16"/>
      <c r="K15" s="18">
        <f t="shared" si="5"/>
        <v>145.35</v>
      </c>
      <c r="L15" s="19">
        <f t="shared" si="6"/>
        <v>114.75</v>
      </c>
      <c r="M15" s="5"/>
    </row>
    <row r="16" spans="2:13">
      <c r="C16" s="7">
        <f t="shared" si="7"/>
        <v>4</v>
      </c>
      <c r="D16" s="9">
        <f t="shared" si="0"/>
        <v>14395.461682131901</v>
      </c>
      <c r="E16" s="10">
        <f>SUM(D16:$D$72)/SUM($D$12:$D$72)*$C$7*0.7+$C$7*0.3*(MAX(0,12-C16)/12)</f>
        <v>419.23754934134814</v>
      </c>
      <c r="F16" s="10">
        <f t="shared" si="1"/>
        <v>476</v>
      </c>
      <c r="G16" s="10">
        <f t="shared" si="2"/>
        <v>421.77118883242366</v>
      </c>
      <c r="H16" s="11">
        <f t="shared" si="3"/>
        <v>1.1353944815960062</v>
      </c>
      <c r="I16" s="12">
        <f t="shared" si="4"/>
        <v>1.0060434460010943</v>
      </c>
      <c r="J16" s="16"/>
      <c r="K16" s="18">
        <f t="shared" si="5"/>
        <v>142.79999999999998</v>
      </c>
      <c r="L16" s="19">
        <f t="shared" si="6"/>
        <v>102</v>
      </c>
      <c r="M16" s="5"/>
    </row>
    <row r="17" spans="3:13">
      <c r="C17" s="7">
        <f t="shared" si="7"/>
        <v>5</v>
      </c>
      <c r="D17" s="9">
        <f t="shared" si="0"/>
        <v>14237.977787775972</v>
      </c>
      <c r="E17" s="10">
        <f>SUM(D17:$D$72)/SUM($D$12:$D$72)*$C$7*0.7+$C$7*0.3*(MAX(0,12-C17)/12)</f>
        <v>396.80322098995674</v>
      </c>
      <c r="F17" s="10">
        <f t="shared" si="1"/>
        <v>467.5</v>
      </c>
      <c r="G17" s="10">
        <f t="shared" si="2"/>
        <v>399.87521540331284</v>
      </c>
      <c r="H17" s="11">
        <f t="shared" si="3"/>
        <v>1.178165839565684</v>
      </c>
      <c r="I17" s="12">
        <f t="shared" si="4"/>
        <v>1.0077418585607545</v>
      </c>
      <c r="J17" s="16"/>
      <c r="K17" s="18">
        <f t="shared" si="5"/>
        <v>140.25</v>
      </c>
      <c r="L17" s="19">
        <f t="shared" si="6"/>
        <v>89.25</v>
      </c>
      <c r="M17" s="5"/>
    </row>
    <row r="18" spans="3:13">
      <c r="C18" s="7">
        <f t="shared" si="7"/>
        <v>6</v>
      </c>
      <c r="D18" s="9">
        <f t="shared" si="0"/>
        <v>14077.869161847451</v>
      </c>
      <c r="E18" s="10">
        <f>SUM(D18:$D$72)/SUM($D$12:$D$72)*$C$7*0.7+$C$7*0.3*(MAX(0,12-C18)/12)</f>
        <v>374.47483753819245</v>
      </c>
      <c r="F18" s="10">
        <f t="shared" si="1"/>
        <v>459</v>
      </c>
      <c r="G18" s="10">
        <f t="shared" si="2"/>
        <v>378.04795744677278</v>
      </c>
      <c r="H18" s="11">
        <f t="shared" si="3"/>
        <v>1.2257165341668301</v>
      </c>
      <c r="I18" s="12">
        <f t="shared" si="4"/>
        <v>1.0095416822451146</v>
      </c>
      <c r="J18" s="16"/>
      <c r="K18" s="18">
        <f t="shared" si="5"/>
        <v>137.69999999999999</v>
      </c>
      <c r="L18" s="19">
        <f t="shared" si="6"/>
        <v>76.5</v>
      </c>
      <c r="M18" s="5"/>
    </row>
    <row r="19" spans="3:13">
      <c r="C19" s="7">
        <f t="shared" si="7"/>
        <v>7</v>
      </c>
      <c r="D19" s="9">
        <f t="shared" si="0"/>
        <v>13915.092058820115</v>
      </c>
      <c r="E19" s="10">
        <f>SUM(D19:$D$72)/SUM($D$12:$D$72)*$C$7*0.7+$C$7*0.3*(MAX(0,12-C19)/12)</f>
        <v>352.25416473438224</v>
      </c>
      <c r="F19" s="10">
        <f t="shared" si="1"/>
        <v>450.5</v>
      </c>
      <c r="G19" s="10">
        <f t="shared" si="2"/>
        <v>356.29161871659528</v>
      </c>
      <c r="H19" s="11">
        <f t="shared" si="3"/>
        <v>1.2789060999170874</v>
      </c>
      <c r="I19" s="12">
        <f t="shared" si="4"/>
        <v>1.0114617636536887</v>
      </c>
      <c r="J19" s="16"/>
      <c r="K19" s="18">
        <f t="shared" si="5"/>
        <v>135.15</v>
      </c>
      <c r="L19" s="19">
        <f t="shared" si="6"/>
        <v>63.75</v>
      </c>
      <c r="M19" s="5"/>
    </row>
    <row r="20" spans="3:13">
      <c r="C20" s="7">
        <f t="shared" si="7"/>
        <v>8</v>
      </c>
      <c r="D20" s="9">
        <f t="shared" si="0"/>
        <v>13749.602004075659</v>
      </c>
      <c r="E20" s="10">
        <f>SUM(D20:$D$72)/SUM($D$12:$D$72)*$C$7*0.7+$C$7*0.3*(MAX(0,12-C20)/12)</f>
        <v>330.14299775599216</v>
      </c>
      <c r="F20" s="10">
        <f t="shared" si="1"/>
        <v>442</v>
      </c>
      <c r="G20" s="10">
        <f t="shared" si="2"/>
        <v>334.60845733740098</v>
      </c>
      <c r="H20" s="11">
        <f t="shared" si="3"/>
        <v>1.3388137958530353</v>
      </c>
      <c r="I20" s="12">
        <f t="shared" si="4"/>
        <v>1.0135258345982223</v>
      </c>
      <c r="J20" s="16"/>
      <c r="K20" s="18">
        <f t="shared" si="5"/>
        <v>132.6</v>
      </c>
      <c r="L20" s="19">
        <f t="shared" si="6"/>
        <v>51</v>
      </c>
      <c r="M20" s="5"/>
    </row>
    <row r="21" spans="3:13">
      <c r="C21" s="7">
        <f t="shared" si="7"/>
        <v>9</v>
      </c>
      <c r="D21" s="9">
        <f t="shared" si="0"/>
        <v>13581.353781752126</v>
      </c>
      <c r="E21" s="10">
        <f>SUM(D21:$D$72)/SUM($D$12:$D$72)*$C$7*0.7+$C$7*0.3*(MAX(0,12-C21)/12)</f>
        <v>308.14316170011244</v>
      </c>
      <c r="F21" s="10">
        <f t="shared" si="1"/>
        <v>433.5</v>
      </c>
      <c r="G21" s="10">
        <f t="shared" si="2"/>
        <v>313.00078700484585</v>
      </c>
      <c r="H21" s="11">
        <f t="shared" si="3"/>
        <v>1.4068136304185972</v>
      </c>
      <c r="I21" s="12">
        <f t="shared" si="4"/>
        <v>1.0157641833683166</v>
      </c>
      <c r="J21" s="16"/>
      <c r="K21" s="18">
        <f t="shared" si="5"/>
        <v>130.04999999999998</v>
      </c>
      <c r="L21" s="19">
        <f t="shared" si="6"/>
        <v>38.25</v>
      </c>
      <c r="M21" s="5"/>
    </row>
    <row r="22" spans="3:13">
      <c r="C22" s="7">
        <f t="shared" si="7"/>
        <v>10</v>
      </c>
      <c r="D22" s="9">
        <f t="shared" si="0"/>
        <v>13410.301422389874</v>
      </c>
      <c r="E22" s="10">
        <f>SUM(D22:$D$72)/SUM($D$12:$D$72)*$C$7*0.7+$C$7*0.3*(MAX(0,12-C22)/12)</f>
        <v>286.25651208211843</v>
      </c>
      <c r="F22" s="10">
        <f t="shared" si="1"/>
        <v>425</v>
      </c>
      <c r="G22" s="10">
        <f t="shared" si="2"/>
        <v>291.47097821073282</v>
      </c>
      <c r="H22" s="11">
        <f t="shared" si="3"/>
        <v>1.484682381227646</v>
      </c>
      <c r="I22" s="12">
        <f t="shared" si="4"/>
        <v>1.0182160611497932</v>
      </c>
      <c r="J22" s="16"/>
      <c r="K22" s="18">
        <f t="shared" si="5"/>
        <v>127.5</v>
      </c>
      <c r="L22" s="19">
        <f t="shared" si="6"/>
        <v>25.5</v>
      </c>
      <c r="M22" s="5"/>
    </row>
    <row r="23" spans="3:13">
      <c r="C23" s="7">
        <f t="shared" si="7"/>
        <v>11</v>
      </c>
      <c r="D23" s="9">
        <f t="shared" si="0"/>
        <v>13236.398190371579</v>
      </c>
      <c r="E23" s="10">
        <f>SUM(D23:$D$72)/SUM($D$12:$D$72)*$C$7*0.7+$C$7*0.3*(MAX(0,12-C23)/12)</f>
        <v>264.48493534264134</v>
      </c>
      <c r="F23" s="10">
        <f t="shared" si="1"/>
        <v>416.5</v>
      </c>
      <c r="G23" s="10">
        <f t="shared" si="2"/>
        <v>270.02145949352257</v>
      </c>
      <c r="H23" s="11">
        <f t="shared" si="3"/>
        <v>1.5747588778938297</v>
      </c>
      <c r="I23" s="12">
        <f t="shared" si="4"/>
        <v>1.0209332306345109</v>
      </c>
      <c r="J23" s="16"/>
      <c r="K23" s="18">
        <f t="shared" si="5"/>
        <v>124.94999999999999</v>
      </c>
      <c r="L23" s="19">
        <f t="shared" si="6"/>
        <v>12.75</v>
      </c>
      <c r="M23" s="5"/>
    </row>
    <row r="24" spans="3:13">
      <c r="C24" s="7">
        <f t="shared" si="7"/>
        <v>12</v>
      </c>
      <c r="D24" s="9">
        <f t="shared" si="0"/>
        <v>13059.596571152983</v>
      </c>
      <c r="E24" s="10">
        <f>SUM(D24:$D$72)/SUM($D$12:$D$72)*$C$7*0.7+$C$7*0.3*(MAX(0,12-C24)/12)</f>
        <v>242.83034936298989</v>
      </c>
      <c r="F24" s="10">
        <f t="shared" si="1"/>
        <v>408</v>
      </c>
      <c r="G24" s="10">
        <f t="shared" si="2"/>
        <v>248.65471871475305</v>
      </c>
      <c r="H24" s="11">
        <f t="shared" si="3"/>
        <v>1.6801853683870038</v>
      </c>
      <c r="I24" s="12">
        <f t="shared" si="4"/>
        <v>1.0239853435414563</v>
      </c>
      <c r="J24" s="16"/>
      <c r="K24" s="18">
        <f t="shared" si="5"/>
        <v>122.39999999999999</v>
      </c>
      <c r="L24" s="19">
        <f t="shared" si="6"/>
        <v>0</v>
      </c>
      <c r="M24" s="5"/>
    </row>
    <row r="25" spans="3:13">
      <c r="C25" s="7">
        <f t="shared" si="7"/>
        <v>13</v>
      </c>
      <c r="D25" s="9">
        <f t="shared" si="0"/>
        <v>12879.848258280741</v>
      </c>
      <c r="E25" s="10">
        <f>SUM(D25:$D$72)/SUM($D$12:$D$72)*$C$7*0.7+$C$7*0.3*(MAX(0,12-C25)/12)</f>
        <v>234.04470398916115</v>
      </c>
      <c r="F25" s="10">
        <f t="shared" si="1"/>
        <v>399.5</v>
      </c>
      <c r="G25" s="10">
        <f t="shared" si="2"/>
        <v>240.12330436188091</v>
      </c>
      <c r="H25" s="11">
        <f t="shared" si="3"/>
        <v>1.7069388590758339</v>
      </c>
      <c r="I25" s="12">
        <f t="shared" si="4"/>
        <v>1.0259719629161157</v>
      </c>
      <c r="J25" s="16"/>
      <c r="K25" s="18">
        <f t="shared" si="5"/>
        <v>119.85</v>
      </c>
      <c r="L25" s="19">
        <f t="shared" si="6"/>
        <v>0</v>
      </c>
      <c r="M25" s="5"/>
    </row>
    <row r="26" spans="3:13">
      <c r="C26" s="7">
        <f t="shared" si="7"/>
        <v>14</v>
      </c>
      <c r="D26" s="9">
        <f t="shared" si="0"/>
        <v>12697.104140193967</v>
      </c>
      <c r="E26" s="10">
        <f>SUM(D26:$D$72)/SUM($D$12:$D$72)*$C$7*0.7+$C$7*0.3*(MAX(0,12-C26)/12)</f>
        <v>225.37998156458556</v>
      </c>
      <c r="F26" s="10">
        <f t="shared" si="1"/>
        <v>391</v>
      </c>
      <c r="G26" s="10">
        <f t="shared" si="2"/>
        <v>231.6798268780729</v>
      </c>
      <c r="H26" s="11">
        <f t="shared" si="3"/>
        <v>1.7348479544886015</v>
      </c>
      <c r="I26" s="12">
        <f t="shared" si="4"/>
        <v>1.0279521067920667</v>
      </c>
      <c r="J26" s="16"/>
      <c r="K26" s="18">
        <f t="shared" si="5"/>
        <v>117.3</v>
      </c>
      <c r="L26" s="19">
        <f t="shared" si="6"/>
        <v>0</v>
      </c>
      <c r="M26" s="5"/>
    </row>
    <row r="27" spans="3:13">
      <c r="C27" s="7">
        <f t="shared" si="7"/>
        <v>15</v>
      </c>
      <c r="D27" s="9">
        <f t="shared" si="0"/>
        <v>12511.31428680574</v>
      </c>
      <c r="E27" s="10">
        <f>SUM(D27:$D$72)/SUM($D$12:$D$72)*$C$7*0.7+$C$7*0.3*(MAX(0,12-C27)/12)</f>
        <v>216.83819747175059</v>
      </c>
      <c r="F27" s="10">
        <f t="shared" si="1"/>
        <v>382.5</v>
      </c>
      <c r="G27" s="10">
        <f t="shared" si="2"/>
        <v>223.32696001948273</v>
      </c>
      <c r="H27" s="11">
        <f t="shared" si="3"/>
        <v>1.76398810015856</v>
      </c>
      <c r="I27" s="12">
        <f t="shared" si="4"/>
        <v>1.0299244442325595</v>
      </c>
      <c r="J27" s="16"/>
      <c r="K27" s="18">
        <f t="shared" si="5"/>
        <v>114.75</v>
      </c>
      <c r="L27" s="19">
        <f t="shared" si="6"/>
        <v>0</v>
      </c>
      <c r="M27" s="5"/>
    </row>
    <row r="28" spans="3:13">
      <c r="C28" s="7">
        <f t="shared" si="7"/>
        <v>16</v>
      </c>
      <c r="D28" s="9">
        <f t="shared" si="0"/>
        <v>12322.427935861046</v>
      </c>
      <c r="E28" s="10">
        <f>SUM(D28:$D$72)/SUM($D$12:$D$72)*$C$7*0.7+$C$7*0.3*(MAX(0,12-C28)/12)</f>
        <v>208.42140068285195</v>
      </c>
      <c r="F28" s="10">
        <f t="shared" si="1"/>
        <v>374</v>
      </c>
      <c r="G28" s="10">
        <f t="shared" si="2"/>
        <v>215.06744224056172</v>
      </c>
      <c r="H28" s="11">
        <f t="shared" si="3"/>
        <v>1.7944414478295518</v>
      </c>
      <c r="I28" s="12">
        <f t="shared" si="4"/>
        <v>1.0318875198800859</v>
      </c>
      <c r="J28" s="16"/>
      <c r="K28" s="18">
        <f t="shared" si="5"/>
        <v>112.2</v>
      </c>
      <c r="L28" s="19">
        <f t="shared" si="6"/>
        <v>0</v>
      </c>
      <c r="M28" s="5"/>
    </row>
    <row r="29" spans="3:13">
      <c r="C29" s="7">
        <f t="shared" si="7"/>
        <v>17</v>
      </c>
      <c r="D29" s="9">
        <f t="shared" si="0"/>
        <v>12130.393479067268</v>
      </c>
      <c r="E29" s="10">
        <f>SUM(D29:$D$72)/SUM($D$12:$D$72)*$C$7*0.7+$C$7*0.3*(MAX(0,12-C29)/12)</f>
        <v>200.13167431962196</v>
      </c>
      <c r="F29" s="10">
        <f t="shared" si="1"/>
        <v>365.5</v>
      </c>
      <c r="G29" s="10">
        <f t="shared" si="2"/>
        <v>206.90407810795764</v>
      </c>
      <c r="H29" s="11">
        <f t="shared" si="3"/>
        <v>1.8262976175189298</v>
      </c>
      <c r="I29" s="12">
        <f t="shared" si="4"/>
        <v>1.0338397398180947</v>
      </c>
      <c r="J29" s="16"/>
      <c r="K29" s="18">
        <f t="shared" si="5"/>
        <v>109.64999999999999</v>
      </c>
      <c r="L29" s="19">
        <f t="shared" si="6"/>
        <v>0</v>
      </c>
      <c r="M29" s="5"/>
    </row>
    <row r="30" spans="3:13">
      <c r="C30" s="7">
        <f t="shared" si="7"/>
        <v>18</v>
      </c>
      <c r="D30" s="9">
        <f t="shared" si="0"/>
        <v>11935.158447993601</v>
      </c>
      <c r="E30" s="10">
        <f>SUM(D30:$D$72)/SUM($D$12:$D$72)*$C$7*0.7+$C$7*0.3*(MAX(0,12-C30)/12)</f>
        <v>191.97113622248838</v>
      </c>
      <c r="F30" s="10">
        <f t="shared" si="1"/>
        <v>357</v>
      </c>
      <c r="G30" s="10">
        <f t="shared" si="2"/>
        <v>198.83973974357363</v>
      </c>
      <c r="H30" s="11">
        <f t="shared" si="3"/>
        <v>1.8596545659147865</v>
      </c>
      <c r="I30" s="12">
        <f t="shared" si="4"/>
        <v>1.0357793554606289</v>
      </c>
      <c r="J30" s="16"/>
      <c r="K30" s="18">
        <f t="shared" si="5"/>
        <v>107.1</v>
      </c>
      <c r="L30" s="19">
        <f t="shared" si="6"/>
        <v>0</v>
      </c>
      <c r="M30" s="5"/>
    </row>
    <row r="31" spans="3:13">
      <c r="C31" s="7">
        <f t="shared" si="7"/>
        <v>19</v>
      </c>
      <c r="D31" s="9">
        <f t="shared" si="0"/>
        <v>11736.66949973537</v>
      </c>
      <c r="E31" s="10">
        <f>SUM(D31:$D$72)/SUM($D$12:$D$72)*$C$7*0.7+$C$7*0.3*(MAX(0,12-C31)/12)</f>
        <v>183.94193952921947</v>
      </c>
      <c r="F31" s="10">
        <f t="shared" si="1"/>
        <v>348.5</v>
      </c>
      <c r="G31" s="10">
        <f t="shared" si="2"/>
        <v>190.87736829736312</v>
      </c>
      <c r="H31" s="11">
        <f t="shared" si="3"/>
        <v>1.8946195788298743</v>
      </c>
      <c r="I31" s="12">
        <f t="shared" si="4"/>
        <v>1.0377044451411905</v>
      </c>
      <c r="J31" s="16"/>
      <c r="K31" s="18">
        <f t="shared" si="5"/>
        <v>104.55</v>
      </c>
      <c r="L31" s="19">
        <f t="shared" si="6"/>
        <v>0</v>
      </c>
      <c r="M31" s="5"/>
    </row>
    <row r="32" spans="3:13">
      <c r="C32" s="7">
        <f t="shared" si="7"/>
        <v>20</v>
      </c>
      <c r="D32" s="9">
        <f t="shared" si="0"/>
        <v>11534.872402339499</v>
      </c>
      <c r="E32" s="10">
        <f>SUM(D32:$D$72)/SUM($D$12:$D$72)*$C$7*0.7+$C$7*0.3*(MAX(0,12-C32)/12)</f>
        <v>176.0462732632129</v>
      </c>
      <c r="F32" s="10">
        <f t="shared" si="1"/>
        <v>340</v>
      </c>
      <c r="G32" s="10">
        <f t="shared" si="2"/>
        <v>183.01997545045361</v>
      </c>
      <c r="H32" s="11">
        <f t="shared" si="3"/>
        <v>1.9313104088926336</v>
      </c>
      <c r="I32" s="12">
        <f t="shared" si="4"/>
        <v>1.039612893008045</v>
      </c>
      <c r="J32" s="16"/>
      <c r="K32" s="18">
        <f t="shared" si="5"/>
        <v>102</v>
      </c>
      <c r="L32" s="19">
        <f t="shared" si="6"/>
        <v>0</v>
      </c>
      <c r="M32" s="5"/>
    </row>
    <row r="33" spans="3:13">
      <c r="C33" s="7">
        <f t="shared" si="7"/>
        <v>21</v>
      </c>
      <c r="D33" s="9">
        <f t="shared" si="0"/>
        <v>11329.712019987033</v>
      </c>
      <c r="E33" s="10">
        <f>SUM(D33:$D$72)/SUM($D$12:$D$72)*$C$7*0.7+$C$7*0.3*(MAX(0,12-C33)/12)</f>
        <v>168.28636293158991</v>
      </c>
      <c r="F33" s="10">
        <f t="shared" si="1"/>
        <v>331.5</v>
      </c>
      <c r="G33" s="10">
        <f t="shared" si="2"/>
        <v>175.27064494919961</v>
      </c>
      <c r="H33" s="11">
        <f t="shared" si="3"/>
        <v>1.9698565838918158</v>
      </c>
      <c r="I33" s="12">
        <f t="shared" si="4"/>
        <v>1.0415023647545874</v>
      </c>
      <c r="J33" s="16"/>
      <c r="K33" s="18">
        <f t="shared" si="5"/>
        <v>99.45</v>
      </c>
      <c r="L33" s="19">
        <f t="shared" si="6"/>
        <v>0</v>
      </c>
      <c r="M33" s="5"/>
    </row>
    <row r="34" spans="3:13">
      <c r="C34" s="7">
        <f t="shared" si="7"/>
        <v>22</v>
      </c>
      <c r="D34" s="9">
        <f t="shared" si="0"/>
        <v>11121.132297928696</v>
      </c>
      <c r="E34" s="10">
        <f>SUM(D34:$D$72)/SUM($D$12:$D$72)*$C$7*0.7+$C$7*0.3*(MAX(0,12-C34)/12)</f>
        <v>160.66447113325674</v>
      </c>
      <c r="F34" s="10">
        <f t="shared" si="1"/>
        <v>323</v>
      </c>
      <c r="G34" s="10">
        <f t="shared" si="2"/>
        <v>167.63253417077874</v>
      </c>
      <c r="H34" s="11">
        <f t="shared" si="3"/>
        <v>2.0104009164048504</v>
      </c>
      <c r="I34" s="12">
        <f t="shared" si="4"/>
        <v>1.0433702796167212</v>
      </c>
      <c r="J34" s="16"/>
      <c r="K34" s="18">
        <f t="shared" si="5"/>
        <v>96.899999999999991</v>
      </c>
      <c r="L34" s="19">
        <f t="shared" si="6"/>
        <v>0</v>
      </c>
      <c r="M34" s="5"/>
    </row>
    <row r="35" spans="3:13">
      <c r="C35" s="7">
        <f t="shared" si="7"/>
        <v>23</v>
      </c>
      <c r="D35" s="9">
        <f t="shared" si="0"/>
        <v>10909.076247169383</v>
      </c>
      <c r="E35" s="10">
        <f>SUM(D35:$D$72)/SUM($D$12:$D$72)*$C$7*0.7+$C$7*0.3*(MAX(0,12-C35)/12)</f>
        <v>153.18289817710161</v>
      </c>
      <c r="F35" s="10">
        <f t="shared" si="1"/>
        <v>314.5</v>
      </c>
      <c r="G35" s="10">
        <f t="shared" si="2"/>
        <v>160.10887572095618</v>
      </c>
      <c r="H35" s="11">
        <f t="shared" si="3"/>
        <v>2.0531012517885152</v>
      </c>
      <c r="I35" s="12">
        <f t="shared" si="4"/>
        <v>1.0452137779495929</v>
      </c>
      <c r="J35" s="16"/>
      <c r="K35" s="18">
        <f t="shared" si="5"/>
        <v>94.35</v>
      </c>
      <c r="L35" s="19">
        <f t="shared" si="6"/>
        <v>0</v>
      </c>
      <c r="M35" s="5"/>
    </row>
    <row r="36" spans="3:13">
      <c r="C36" s="7">
        <f t="shared" si="7"/>
        <v>24</v>
      </c>
      <c r="D36" s="9">
        <f t="shared" si="0"/>
        <v>10693.485928897415</v>
      </c>
      <c r="E36" s="10">
        <f>SUM(D36:$D$72)/SUM($D$12:$D$72)*$C$7*0.7+$C$7*0.3*(MAX(0,12-C36)/12)</f>
        <v>145.84398271049417</v>
      </c>
      <c r="F36" s="10">
        <f t="shared" si="1"/>
        <v>306</v>
      </c>
      <c r="G36" s="10">
        <f t="shared" si="2"/>
        <v>152.70297906465527</v>
      </c>
      <c r="H36" s="11">
        <f t="shared" si="3"/>
        <v>2.0981324996275066</v>
      </c>
      <c r="I36" s="12">
        <f t="shared" si="4"/>
        <v>1.0470296835473594</v>
      </c>
      <c r="J36" s="16"/>
      <c r="K36" s="18">
        <f t="shared" si="5"/>
        <v>91.8</v>
      </c>
      <c r="L36" s="19">
        <f t="shared" si="6"/>
        <v>0</v>
      </c>
      <c r="M36" s="5"/>
    </row>
    <row r="37" spans="3:13">
      <c r="C37" s="7">
        <f t="shared" si="7"/>
        <v>25</v>
      </c>
      <c r="D37" s="9">
        <f t="shared" si="0"/>
        <v>10474.302438654246</v>
      </c>
      <c r="E37" s="10">
        <f>SUM(D37:$D$72)/SUM($D$12:$D$72)*$C$7*0.7+$C$7*0.3*(MAX(0,12-C37)/12)</f>
        <v>138.65010235826017</v>
      </c>
      <c r="F37" s="10">
        <f t="shared" si="1"/>
        <v>297.5</v>
      </c>
      <c r="G37" s="10">
        <f t="shared" si="2"/>
        <v>145.41823218998329</v>
      </c>
      <c r="H37" s="11">
        <f t="shared" si="3"/>
        <v>2.1456890037577114</v>
      </c>
      <c r="I37" s="12">
        <f t="shared" si="4"/>
        <v>1.0488144596838078</v>
      </c>
      <c r="J37" s="16"/>
      <c r="K37" s="18">
        <f t="shared" si="5"/>
        <v>89.25</v>
      </c>
      <c r="L37" s="19">
        <f t="shared" si="6"/>
        <v>0</v>
      </c>
      <c r="M37" s="5"/>
    </row>
    <row r="38" spans="3:13">
      <c r="C38" s="7">
        <f t="shared" si="7"/>
        <v>26</v>
      </c>
      <c r="D38" s="9">
        <f t="shared" si="0"/>
        <v>10251.465890240361</v>
      </c>
      <c r="E38" s="10">
        <f>SUM(D38:$D$72)/SUM($D$12:$D$72)*$C$7*0.7+$C$7*0.3*(MAX(0,12-C38)/12)</f>
        <v>131.60367437230585</v>
      </c>
      <c r="F38" s="10">
        <f t="shared" si="1"/>
        <v>289</v>
      </c>
      <c r="G38" s="10">
        <f t="shared" si="2"/>
        <v>138.25810330637518</v>
      </c>
      <c r="H38" s="11">
        <f t="shared" si="3"/>
        <v>2.1959873185791232</v>
      </c>
      <c r="I38" s="12">
        <f t="shared" si="4"/>
        <v>1.0505641576180009</v>
      </c>
      <c r="J38" s="16"/>
      <c r="K38" s="18">
        <f t="shared" si="5"/>
        <v>86.7</v>
      </c>
      <c r="L38" s="19">
        <f t="shared" si="6"/>
        <v>0</v>
      </c>
      <c r="M38" s="5"/>
    </row>
    <row r="39" spans="3:13">
      <c r="C39" s="7">
        <f t="shared" si="7"/>
        <v>27</v>
      </c>
      <c r="D39" s="9">
        <f t="shared" si="0"/>
        <v>10024.915399352909</v>
      </c>
      <c r="E39" s="10">
        <f>SUM(D39:$D$72)/SUM($D$12:$D$72)*$C$7*0.7+$C$7*0.3*(MAX(0,12-C39)/12)</f>
        <v>124.70715629206919</v>
      </c>
      <c r="F39" s="10">
        <f t="shared" si="1"/>
        <v>280.5</v>
      </c>
      <c r="G39" s="10">
        <f t="shared" si="2"/>
        <v>131.22614257752974</v>
      </c>
      <c r="H39" s="11">
        <f t="shared" si="3"/>
        <v>2.2492694753062743</v>
      </c>
      <c r="I39" s="12">
        <f t="shared" si="4"/>
        <v>1.0522743560136423</v>
      </c>
      <c r="J39" s="16"/>
      <c r="K39" s="18">
        <f t="shared" si="5"/>
        <v>84.149999999999991</v>
      </c>
      <c r="L39" s="19">
        <f t="shared" si="6"/>
        <v>0</v>
      </c>
      <c r="M39" s="5"/>
    </row>
    <row r="40" spans="3:13">
      <c r="C40" s="7">
        <f t="shared" si="7"/>
        <v>28</v>
      </c>
      <c r="D40" s="9">
        <f t="shared" si="0"/>
        <v>9794.5890669506662</v>
      </c>
      <c r="E40" s="10">
        <f>SUM(D40:$D$72)/SUM($D$12:$D$72)*$C$7*0.7+$C$7*0.3*(MAX(0,12-C40)/12)</f>
        <v>117.96304661597883</v>
      </c>
      <c r="F40" s="10">
        <f t="shared" si="1"/>
        <v>272</v>
      </c>
      <c r="G40" s="10">
        <f t="shared" si="2"/>
        <v>124.32598388982727</v>
      </c>
      <c r="H40" s="11">
        <f t="shared" si="3"/>
        <v>2.305806842082323</v>
      </c>
      <c r="I40" s="12">
        <f t="shared" si="4"/>
        <v>1.0539400893447808</v>
      </c>
      <c r="J40" s="16"/>
      <c r="K40" s="18">
        <f t="shared" si="5"/>
        <v>81.599999999999994</v>
      </c>
      <c r="L40" s="19">
        <f t="shared" si="6"/>
        <v>0</v>
      </c>
      <c r="M40" s="5"/>
    </row>
    <row r="41" spans="3:13">
      <c r="C41" s="7">
        <f t="shared" si="7"/>
        <v>29</v>
      </c>
      <c r="D41" s="9">
        <f t="shared" si="0"/>
        <v>9560.4239623417197</v>
      </c>
      <c r="E41" s="10">
        <f>SUM(D41:$D$72)/SUM($D$12:$D$72)*$C$7*0.7+$C$7*0.3*(MAX(0,12-C41)/12)</f>
        <v>111.37388548410392</v>
      </c>
      <c r="F41" s="10">
        <f t="shared" si="1"/>
        <v>263.5</v>
      </c>
      <c r="G41" s="10">
        <f t="shared" si="2"/>
        <v>117.56134665692881</v>
      </c>
      <c r="H41" s="11">
        <f t="shared" si="3"/>
        <v>2.3659047078644715</v>
      </c>
      <c r="I41" s="12">
        <f t="shared" si="4"/>
        <v>1.0555557628786147</v>
      </c>
      <c r="J41" s="16"/>
      <c r="K41" s="18">
        <f t="shared" si="5"/>
        <v>79.05</v>
      </c>
      <c r="L41" s="19">
        <f t="shared" si="6"/>
        <v>0</v>
      </c>
      <c r="M41" s="5"/>
    </row>
    <row r="42" spans="3:13">
      <c r="C42" s="7">
        <f t="shared" si="7"/>
        <v>30</v>
      </c>
      <c r="D42" s="9">
        <f t="shared" si="0"/>
        <v>9322.3561059892945</v>
      </c>
      <c r="E42" s="10">
        <f>SUM(D42:$D$72)/SUM($D$12:$D$72)*$C$7*0.7+$C$7*0.3*(MAX(0,12-C42)/12)</f>
        <v>104.94225537218134</v>
      </c>
      <c r="F42" s="10">
        <f t="shared" si="1"/>
        <v>255</v>
      </c>
      <c r="G42" s="10">
        <f t="shared" si="2"/>
        <v>110.93603766127275</v>
      </c>
      <c r="H42" s="11">
        <f t="shared" si="3"/>
        <v>2.4299077535129552</v>
      </c>
      <c r="I42" s="12">
        <f t="shared" si="4"/>
        <v>1.0571150512044387</v>
      </c>
      <c r="J42" s="16"/>
      <c r="K42" s="18">
        <f t="shared" si="5"/>
        <v>76.5</v>
      </c>
      <c r="L42" s="19">
        <f t="shared" si="6"/>
        <v>0</v>
      </c>
      <c r="M42" s="5"/>
    </row>
    <row r="43" spans="3:13">
      <c r="C43" s="7">
        <f t="shared" si="7"/>
        <v>31</v>
      </c>
      <c r="D43" s="9">
        <f t="shared" si="0"/>
        <v>9080.3204520309937</v>
      </c>
      <c r="E43" s="10">
        <f>SUM(D43:$D$72)/SUM($D$12:$D$72)*$C$7*0.7+$C$7*0.3*(MAX(0,12-C43)/12)</f>
        <v>98.670781797210239</v>
      </c>
      <c r="F43" s="10">
        <f t="shared" si="1"/>
        <v>246.5</v>
      </c>
      <c r="G43" s="10">
        <f t="shared" si="2"/>
        <v>104.45395293319666</v>
      </c>
      <c r="H43" s="11">
        <f t="shared" si="3"/>
        <v>2.4982066170977619</v>
      </c>
      <c r="I43" s="12">
        <f t="shared" si="4"/>
        <v>1.0586107764694932</v>
      </c>
      <c r="J43" s="16"/>
      <c r="K43" s="18">
        <f t="shared" si="5"/>
        <v>73.95</v>
      </c>
      <c r="L43" s="19">
        <f t="shared" si="6"/>
        <v>0</v>
      </c>
      <c r="M43" s="5"/>
    </row>
    <row r="44" spans="3:13">
      <c r="C44" s="7">
        <f t="shared" si="7"/>
        <v>32</v>
      </c>
      <c r="D44" s="9">
        <f t="shared" si="0"/>
        <v>8834.2508705067157</v>
      </c>
      <c r="E44" s="10">
        <f>SUM(D44:$D$72)/SUM($D$12:$D$72)*$C$7*0.7+$C$7*0.3*(MAX(0,12-C44)/12)</f>
        <v>92.562134034806562</v>
      </c>
      <c r="F44" s="10">
        <f t="shared" si="1"/>
        <v>238</v>
      </c>
      <c r="G44" s="10">
        <f t="shared" si="2"/>
        <v>98.119079668428057</v>
      </c>
      <c r="H44" s="11">
        <f t="shared" si="3"/>
        <v>2.5712458175446105</v>
      </c>
      <c r="I44" s="12">
        <f t="shared" si="4"/>
        <v>1.060034761423412</v>
      </c>
      <c r="J44" s="16"/>
      <c r="K44" s="18">
        <f t="shared" si="5"/>
        <v>71.399999999999991</v>
      </c>
      <c r="L44" s="19">
        <f t="shared" si="6"/>
        <v>0</v>
      </c>
      <c r="M44" s="5"/>
    </row>
    <row r="45" spans="3:13">
      <c r="C45" s="7">
        <f t="shared" si="7"/>
        <v>33</v>
      </c>
      <c r="D45" s="9">
        <f t="shared" si="0"/>
        <v>8584.080129290367</v>
      </c>
      <c r="E45" s="10">
        <f>SUM(D45:$D$72)/SUM($D$12:$D$72)*$C$7*0.7+$C$7*0.3*(MAX(0,12-C45)/12)</f>
        <v>86.619025848513076</v>
      </c>
      <c r="F45" s="10">
        <f t="shared" si="1"/>
        <v>229.5</v>
      </c>
      <c r="G45" s="10">
        <f t="shared" si="2"/>
        <v>91.935498184699938</v>
      </c>
      <c r="H45" s="11">
        <f t="shared" si="3"/>
        <v>2.6495333762050115</v>
      </c>
      <c r="I45" s="12">
        <f t="shared" si="4"/>
        <v>1.0613776509734105</v>
      </c>
      <c r="J45" s="16"/>
      <c r="K45" s="18">
        <f t="shared" si="5"/>
        <v>68.849999999999994</v>
      </c>
      <c r="L45" s="19">
        <f t="shared" si="6"/>
        <v>0</v>
      </c>
      <c r="M45" s="5"/>
    </row>
    <row r="46" spans="3:13">
      <c r="C46" s="7">
        <f t="shared" si="7"/>
        <v>34</v>
      </c>
      <c r="D46" s="9">
        <f t="shared" si="0"/>
        <v>8329.7398757204191</v>
      </c>
      <c r="E46" s="10">
        <f>SUM(D46:$D$72)/SUM($D$12:$D$72)*$C$7*0.7+$C$7*0.3*(MAX(0,12-C46)/12)</f>
        <v>80.84421623126498</v>
      </c>
      <c r="F46" s="10">
        <f t="shared" si="1"/>
        <v>221</v>
      </c>
      <c r="G46" s="10">
        <f t="shared" si="2"/>
        <v>85.907383918263363</v>
      </c>
      <c r="H46" s="11">
        <f t="shared" si="3"/>
        <v>2.7336525765529336</v>
      </c>
      <c r="I46" s="12">
        <f t="shared" si="4"/>
        <v>1.062628694086347</v>
      </c>
      <c r="J46" s="16"/>
      <c r="K46" s="18">
        <f t="shared" si="5"/>
        <v>66.3</v>
      </c>
      <c r="L46" s="19">
        <f t="shared" si="6"/>
        <v>0</v>
      </c>
      <c r="M46" s="5"/>
    </row>
    <row r="47" spans="3:13">
      <c r="C47" s="7">
        <f t="shared" si="7"/>
        <v>35</v>
      </c>
      <c r="D47" s="9">
        <f t="shared" si="0"/>
        <v>8071.1606179243017</v>
      </c>
      <c r="E47" s="10">
        <f>SUM(D47:$D$72)/SUM($D$12:$D$72)*$C$7*0.7+$C$7*0.3*(MAX(0,12-C47)/12)</f>
        <v>75.240510159212945</v>
      </c>
      <c r="F47" s="10">
        <f t="shared" si="1"/>
        <v>212.5</v>
      </c>
      <c r="G47" s="10">
        <f t="shared" si="2"/>
        <v>80.039009461082756</v>
      </c>
      <c r="H47" s="11">
        <f t="shared" si="3"/>
        <v>2.8242764376575682</v>
      </c>
      <c r="I47" s="12">
        <f t="shared" si="4"/>
        <v>1.063775475361822</v>
      </c>
      <c r="J47" s="16"/>
      <c r="K47" s="18">
        <f t="shared" si="5"/>
        <v>63.75</v>
      </c>
      <c r="L47" s="19">
        <f t="shared" si="6"/>
        <v>0</v>
      </c>
      <c r="M47" s="5"/>
    </row>
    <row r="48" spans="3:13">
      <c r="C48" s="7">
        <f t="shared" si="7"/>
        <v>36</v>
      </c>
      <c r="D48" s="9">
        <f t="shared" si="0"/>
        <v>7808.2717058315839</v>
      </c>
      <c r="E48" s="10">
        <f>SUM(D48:$D$72)/SUM($D$12:$D$72)*$C$7*0.7+$C$7*0.3*(MAX(0,12-C48)/12)</f>
        <v>69.810759358110303</v>
      </c>
      <c r="F48" s="10">
        <f t="shared" si="1"/>
        <v>204</v>
      </c>
      <c r="G48" s="10">
        <f t="shared" si="2"/>
        <v>74.334746639516766</v>
      </c>
      <c r="H48" s="11">
        <f t="shared" si="3"/>
        <v>2.9221856612894754</v>
      </c>
      <c r="I48" s="12">
        <f t="shared" si="4"/>
        <v>1.064803582184225</v>
      </c>
      <c r="J48" s="16"/>
      <c r="K48" s="18">
        <f t="shared" si="5"/>
        <v>61.199999999999996</v>
      </c>
      <c r="L48" s="19">
        <f t="shared" si="6"/>
        <v>0</v>
      </c>
      <c r="M48" s="5"/>
    </row>
    <row r="49" spans="3:13">
      <c r="C49" s="7">
        <f t="shared" si="7"/>
        <v>37</v>
      </c>
      <c r="D49" s="9">
        <f t="shared" si="0"/>
        <v>7541.0013118706502</v>
      </c>
      <c r="E49" s="10">
        <f>SUM(D49:$D$72)/SUM($D$12:$D$72)*$C$7*0.7+$C$7*0.3*(MAX(0,12-C49)/12)</f>
        <v>64.557863082472878</v>
      </c>
      <c r="F49" s="10">
        <f t="shared" si="1"/>
        <v>195.5</v>
      </c>
      <c r="G49" s="10">
        <f t="shared" si="2"/>
        <v>68.799068635299975</v>
      </c>
      <c r="H49" s="11">
        <f t="shared" si="3"/>
        <v>3.0282910658032178</v>
      </c>
      <c r="I49" s="12">
        <f t="shared" si="4"/>
        <v>1.0656961886642522</v>
      </c>
      <c r="J49" s="16"/>
      <c r="K49" s="18">
        <f t="shared" si="5"/>
        <v>58.65</v>
      </c>
      <c r="L49" s="19">
        <f t="shared" si="6"/>
        <v>0</v>
      </c>
      <c r="M49" s="5"/>
    </row>
    <row r="50" spans="3:13">
      <c r="C50" s="7">
        <f t="shared" si="7"/>
        <v>38</v>
      </c>
      <c r="D50" s="9">
        <f t="shared" si="0"/>
        <v>7269.276411343707</v>
      </c>
      <c r="E50" s="10">
        <f>SUM(D50:$D$72)/SUM($D$12:$D$72)*$C$7*0.7+$C$7*0.3*(MAX(0,12-C50)/12)</f>
        <v>59.484768907725062</v>
      </c>
      <c r="F50" s="10">
        <f t="shared" si="1"/>
        <v>187</v>
      </c>
      <c r="G50" s="10">
        <f t="shared" si="2"/>
        <v>63.436552149659491</v>
      </c>
      <c r="H50" s="11">
        <f t="shared" si="3"/>
        <v>3.1436618723371224</v>
      </c>
      <c r="I50" s="12">
        <f t="shared" si="4"/>
        <v>1.0664335310449735</v>
      </c>
      <c r="J50" s="16"/>
      <c r="K50" s="18">
        <f t="shared" si="5"/>
        <v>56.1</v>
      </c>
      <c r="L50" s="19">
        <f t="shared" si="6"/>
        <v>0</v>
      </c>
      <c r="M50" s="5"/>
    </row>
    <row r="51" spans="3:13">
      <c r="C51" s="7">
        <f t="shared" si="7"/>
        <v>39</v>
      </c>
      <c r="D51" s="9">
        <f t="shared" si="0"/>
        <v>6993.0227624746431</v>
      </c>
      <c r="E51" s="10">
        <f>SUM(D51:$D$72)/SUM($D$12:$D$72)*$C$7*0.7+$C$7*0.3*(MAX(0,12-C51)/12)</f>
        <v>54.594473535548381</v>
      </c>
      <c r="F51" s="10">
        <f t="shared" si="1"/>
        <v>178.5</v>
      </c>
      <c r="G51" s="10">
        <f t="shared" si="2"/>
        <v>58.251879611413848</v>
      </c>
      <c r="H51" s="11">
        <f t="shared" si="3"/>
        <v>3.2695617054310886</v>
      </c>
      <c r="I51" s="12">
        <f t="shared" si="4"/>
        <v>1.0669922400384355</v>
      </c>
      <c r="J51" s="16"/>
      <c r="K51" s="18">
        <f t="shared" si="5"/>
        <v>53.55</v>
      </c>
      <c r="L51" s="19">
        <f t="shared" si="6"/>
        <v>0</v>
      </c>
      <c r="M51" s="5"/>
    </row>
    <row r="52" spans="3:13">
      <c r="C52" s="7">
        <f t="shared" si="7"/>
        <v>40</v>
      </c>
      <c r="D52" s="9">
        <f t="shared" si="0"/>
        <v>6712.1648861244303</v>
      </c>
      <c r="E52" s="10">
        <f>SUM(D52:$D$72)/SUM($D$12:$D$72)*$C$7*0.7+$C$7*0.3*(MAX(0,12-C52)/12)</f>
        <v>49.890023612652321</v>
      </c>
      <c r="F52" s="10">
        <f t="shared" si="1"/>
        <v>170</v>
      </c>
      <c r="G52" s="10">
        <f t="shared" si="2"/>
        <v>53.249841429920551</v>
      </c>
      <c r="H52" s="11">
        <f t="shared" si="3"/>
        <v>3.4074948795351396</v>
      </c>
      <c r="I52" s="12">
        <f t="shared" si="4"/>
        <v>1.0673444824030143</v>
      </c>
      <c r="J52" s="16"/>
      <c r="K52" s="18">
        <f t="shared" si="5"/>
        <v>51</v>
      </c>
      <c r="L52" s="19">
        <f t="shared" si="6"/>
        <v>0</v>
      </c>
      <c r="M52" s="5"/>
    </row>
    <row r="53" spans="3:13">
      <c r="C53" s="7">
        <f t="shared" si="7"/>
        <v>41</v>
      </c>
      <c r="D53" s="9">
        <f t="shared" si="0"/>
        <v>6426.6260451683756</v>
      </c>
      <c r="E53" s="10">
        <f>SUM(D53:$D$72)/SUM($D$12:$D$72)*$C$7*0.7+$C$7*0.3*(MAX(0,12-C53)/12)</f>
        <v>45.374516563191591</v>
      </c>
      <c r="F53" s="10">
        <f t="shared" si="1"/>
        <v>161.5</v>
      </c>
      <c r="G53" s="10">
        <f t="shared" si="2"/>
        <v>48.43533829375238</v>
      </c>
      <c r="H53" s="11">
        <f t="shared" si="3"/>
        <v>3.5592665714704483</v>
      </c>
      <c r="I53" s="12">
        <f t="shared" si="4"/>
        <v>1.0674568449957607</v>
      </c>
      <c r="J53" s="16"/>
      <c r="K53" s="18">
        <f t="shared" si="5"/>
        <v>48.449999999999996</v>
      </c>
      <c r="L53" s="19">
        <f t="shared" si="6"/>
        <v>0</v>
      </c>
      <c r="M53" s="5"/>
    </row>
    <row r="54" spans="3:13">
      <c r="C54" s="7">
        <f t="shared" si="7"/>
        <v>42</v>
      </c>
      <c r="D54" s="9">
        <f t="shared" si="0"/>
        <v>6136.3282235297274</v>
      </c>
      <c r="E54" s="10">
        <f>SUM(D54:$D$72)/SUM($D$12:$D$72)*$C$7*0.7+$C$7*0.3*(MAX(0,12-C54)/12)</f>
        <v>41.051101435056744</v>
      </c>
      <c r="F54" s="10">
        <f t="shared" si="1"/>
        <v>153</v>
      </c>
      <c r="G54" s="10">
        <f t="shared" si="2"/>
        <v>43.813383516002311</v>
      </c>
      <c r="H54" s="11">
        <f t="shared" si="3"/>
        <v>3.7270619947201062</v>
      </c>
      <c r="I54" s="12">
        <f t="shared" si="4"/>
        <v>1.0672888664221476</v>
      </c>
      <c r="J54" s="16"/>
      <c r="K54" s="18">
        <f t="shared" si="5"/>
        <v>45.9</v>
      </c>
      <c r="L54" s="19">
        <f t="shared" si="6"/>
        <v>0</v>
      </c>
      <c r="M54" s="5"/>
    </row>
    <row r="55" spans="3:13">
      <c r="C55" s="7">
        <f t="shared" si="7"/>
        <v>43</v>
      </c>
      <c r="D55" s="9">
        <f t="shared" si="0"/>
        <v>5841.1921048637669</v>
      </c>
      <c r="E55" s="10">
        <f>SUM(D55:$D$72)/SUM($D$12:$D$72)*$C$7*0.7+$C$7*0.3*(MAX(0,12-C55)/12)</f>
        <v>36.922979760269911</v>
      </c>
      <c r="F55" s="10">
        <f t="shared" si="1"/>
        <v>144.5</v>
      </c>
      <c r="G55" s="10">
        <f t="shared" si="2"/>
        <v>39.389105427131376</v>
      </c>
      <c r="H55" s="11">
        <f t="shared" si="3"/>
        <v>3.9135519651500545</v>
      </c>
      <c r="I55" s="12">
        <f t="shared" si="4"/>
        <v>1.0667910792377349</v>
      </c>
      <c r="J55" s="16"/>
      <c r="K55" s="18">
        <f t="shared" si="5"/>
        <v>43.35</v>
      </c>
      <c r="L55" s="19">
        <f t="shared" si="6"/>
        <v>0</v>
      </c>
      <c r="M55" s="5"/>
    </row>
    <row r="56" spans="3:13">
      <c r="C56" s="7">
        <f t="shared" si="7"/>
        <v>44</v>
      </c>
      <c r="D56" s="9">
        <f t="shared" si="0"/>
        <v>5541.1370508867049</v>
      </c>
      <c r="E56" s="10">
        <f>SUM(D56:$D$72)/SUM($D$12:$D$72)*$C$7*0.7+$C$7*0.3*(MAX(0,12-C56)/12)</f>
        <v>32.99340642972021</v>
      </c>
      <c r="F56" s="10">
        <f t="shared" si="1"/>
        <v>136</v>
      </c>
      <c r="G56" s="10">
        <f t="shared" si="2"/>
        <v>35.167749816294332</v>
      </c>
      <c r="H56" s="11">
        <f t="shared" si="3"/>
        <v>4.122035725219698</v>
      </c>
      <c r="I56" s="12">
        <f t="shared" si="4"/>
        <v>1.0659023611643657</v>
      </c>
      <c r="J56" s="16"/>
      <c r="K56" s="18">
        <f t="shared" si="5"/>
        <v>40.799999999999997</v>
      </c>
      <c r="L56" s="19">
        <f t="shared" si="6"/>
        <v>0</v>
      </c>
      <c r="M56" s="5"/>
    </row>
    <row r="57" spans="3:13">
      <c r="C57" s="7">
        <f t="shared" si="7"/>
        <v>45</v>
      </c>
      <c r="D57" s="9">
        <f t="shared" si="0"/>
        <v>5236.0810793433584</v>
      </c>
      <c r="E57" s="10">
        <f>SUM(D57:$D$72)/SUM($D$12:$D$72)*$C$7*0.7+$C$7*0.3*(MAX(0,12-C57)/12)</f>
        <v>29.265690582478253</v>
      </c>
      <c r="F57" s="10">
        <f t="shared" si="1"/>
        <v>127.5</v>
      </c>
      <c r="G57" s="10">
        <f t="shared" si="2"/>
        <v>31.154682422093014</v>
      </c>
      <c r="H57" s="11">
        <f t="shared" si="3"/>
        <v>4.3566373272714056</v>
      </c>
      <c r="I57" s="12">
        <f t="shared" si="4"/>
        <v>1.0645462930147196</v>
      </c>
      <c r="J57" s="16"/>
      <c r="K57" s="18">
        <f t="shared" si="5"/>
        <v>38.25</v>
      </c>
      <c r="L57" s="19">
        <f t="shared" si="6"/>
        <v>0</v>
      </c>
      <c r="M57" s="5"/>
    </row>
    <row r="58" spans="3:13">
      <c r="C58" s="7">
        <f t="shared" si="7"/>
        <v>46</v>
      </c>
      <c r="D58" s="9">
        <f t="shared" si="0"/>
        <v>4925.9408416076294</v>
      </c>
      <c r="E58" s="10">
        <f>SUM(D58:$D$72)/SUM($D$12:$D$72)*$C$7*0.7+$C$7*0.3*(MAX(0,12-C58)/12)</f>
        <v>25.743196509932517</v>
      </c>
      <c r="F58" s="10">
        <f t="shared" si="1"/>
        <v>119</v>
      </c>
      <c r="G58" s="10">
        <f t="shared" si="2"/>
        <v>27.355391473727732</v>
      </c>
      <c r="H58" s="11">
        <f t="shared" si="3"/>
        <v>4.6225805701357308</v>
      </c>
      <c r="I58" s="12">
        <f t="shared" si="4"/>
        <v>1.0626260597891632</v>
      </c>
      <c r="J58" s="16"/>
      <c r="K58" s="18">
        <f t="shared" si="5"/>
        <v>35.699999999999996</v>
      </c>
      <c r="L58" s="19">
        <f t="shared" si="6"/>
        <v>0</v>
      </c>
      <c r="M58" s="5"/>
    </row>
    <row r="59" spans="3:13">
      <c r="C59" s="7">
        <f t="shared" si="7"/>
        <v>47</v>
      </c>
      <c r="D59" s="9">
        <f t="shared" si="0"/>
        <v>4610.6315999096314</v>
      </c>
      <c r="E59" s="10">
        <f>SUM(D59:$D$72)/SUM($D$12:$D$72)*$C$7*0.7+$C$7*0.3*(MAX(0,12-C59)/12)</f>
        <v>22.429344574994584</v>
      </c>
      <c r="F59" s="10">
        <f t="shared" si="1"/>
        <v>110.5</v>
      </c>
      <c r="G59" s="10">
        <f t="shared" si="2"/>
        <v>23.775490283534026</v>
      </c>
      <c r="H59" s="11">
        <f t="shared" si="3"/>
        <v>4.9265817657102309</v>
      </c>
      <c r="I59" s="12">
        <f t="shared" si="4"/>
        <v>1.0600171665310361</v>
      </c>
      <c r="J59" s="16"/>
      <c r="K59" s="18">
        <f t="shared" si="5"/>
        <v>33.15</v>
      </c>
      <c r="L59" s="19">
        <f t="shared" si="6"/>
        <v>0</v>
      </c>
      <c r="M59" s="5"/>
    </row>
    <row r="60" spans="3:13">
      <c r="C60" s="7">
        <f t="shared" si="7"/>
        <v>48</v>
      </c>
      <c r="D60" s="9">
        <f t="shared" si="0"/>
        <v>4290.0672041833323</v>
      </c>
      <c r="E60" s="10">
        <f>SUM(D60:$D$72)/SUM($D$12:$D$72)*$C$7*0.7+$C$7*0.3*(MAX(0,12-C60)/12)</f>
        <v>19.32761214662461</v>
      </c>
      <c r="F60" s="10">
        <f t="shared" si="1"/>
        <v>102</v>
      </c>
      <c r="G60" s="10">
        <f t="shared" si="2"/>
        <v>20.42071989191269</v>
      </c>
      <c r="H60" s="11">
        <f t="shared" si="3"/>
        <v>5.2774237824207049</v>
      </c>
      <c r="I60" s="12">
        <f t="shared" si="4"/>
        <v>1.0565567922718784</v>
      </c>
      <c r="J60" s="16"/>
      <c r="K60" s="18">
        <f t="shared" si="5"/>
        <v>30.599999999999998</v>
      </c>
      <c r="L60" s="19">
        <f t="shared" si="6"/>
        <v>0</v>
      </c>
      <c r="M60" s="5"/>
    </row>
    <row r="61" spans="3:13">
      <c r="C61" s="7">
        <f t="shared" si="7"/>
        <v>49</v>
      </c>
      <c r="D61" s="9">
        <f t="shared" si="0"/>
        <v>3964.1600685282601</v>
      </c>
      <c r="E61" s="10">
        <f>SUM(D61:$D$72)/SUM($D$12:$D$72)*$C$7*0.7+$C$7*0.3*(MAX(0,12-C61)/12)</f>
        <v>16.441534549932054</v>
      </c>
      <c r="F61" s="10">
        <f t="shared" si="1"/>
        <v>93.5</v>
      </c>
      <c r="G61" s="10">
        <f t="shared" si="2"/>
        <v>17.29695176567833</v>
      </c>
      <c r="H61" s="11">
        <f t="shared" si="3"/>
        <v>5.686817110412993</v>
      </c>
      <c r="I61" s="12">
        <f t="shared" si="4"/>
        <v>1.0520278209523826</v>
      </c>
      <c r="J61" s="16"/>
      <c r="K61" s="18">
        <f t="shared" si="5"/>
        <v>28.05</v>
      </c>
      <c r="L61" s="19">
        <f t="shared" si="6"/>
        <v>0</v>
      </c>
      <c r="M61" s="5"/>
    </row>
    <row r="62" spans="3:13">
      <c r="C62" s="7">
        <f t="shared" si="7"/>
        <v>50</v>
      </c>
      <c r="D62" s="9">
        <f t="shared" si="0"/>
        <v>3632.8211472789444</v>
      </c>
      <c r="E62" s="10">
        <f>SUM(D62:$D$72)/SUM($D$12:$D$72)*$C$7*0.7+$C$7*0.3*(MAX(0,12-C62)/12)</f>
        <v>13.774706032111533</v>
      </c>
      <c r="F62" s="10">
        <f t="shared" si="1"/>
        <v>85</v>
      </c>
      <c r="G62" s="10">
        <f t="shared" si="2"/>
        <v>14.410190550873164</v>
      </c>
      <c r="H62" s="11">
        <f t="shared" si="3"/>
        <v>6.1707305986674692</v>
      </c>
      <c r="I62" s="12">
        <f t="shared" si="4"/>
        <v>1.046134161940022</v>
      </c>
      <c r="J62" s="16"/>
      <c r="K62" s="18">
        <f t="shared" si="5"/>
        <v>25.5</v>
      </c>
      <c r="L62" s="19">
        <f t="shared" si="6"/>
        <v>0</v>
      </c>
      <c r="M62" s="5"/>
    </row>
    <row r="63" spans="3:13">
      <c r="C63" s="7">
        <f t="shared" si="7"/>
        <v>51</v>
      </c>
      <c r="D63" s="9">
        <f t="shared" si="0"/>
        <v>3295.959910675469</v>
      </c>
      <c r="E63" s="10">
        <f>SUM(D63:$D$72)/SUM($D$12:$D$72)*$C$7*0.7+$C$7*0.3*(MAX(0,12-C63)/12)</f>
        <v>11.330780744477593</v>
      </c>
      <c r="F63" s="10">
        <f t="shared" si="1"/>
        <v>76.5</v>
      </c>
      <c r="G63" s="10">
        <f t="shared" si="2"/>
        <v>11.766576881111437</v>
      </c>
      <c r="H63" s="11">
        <f t="shared" si="3"/>
        <v>6.7515206343821141</v>
      </c>
      <c r="I63" s="12">
        <f t="shared" si="4"/>
        <v>1.0384612628610117</v>
      </c>
      <c r="J63" s="16"/>
      <c r="K63" s="18">
        <f t="shared" si="5"/>
        <v>22.95</v>
      </c>
      <c r="L63" s="19">
        <f t="shared" si="6"/>
        <v>0</v>
      </c>
      <c r="M63" s="5"/>
    </row>
    <row r="64" spans="3:13">
      <c r="C64" s="7">
        <f t="shared" si="7"/>
        <v>52</v>
      </c>
      <c r="D64" s="9">
        <f t="shared" si="0"/>
        <v>2953.484320128603</v>
      </c>
      <c r="E64" s="10">
        <f>SUM(D64:$D$72)/SUM($D$12:$D$72)*$C$7*0.7+$C$7*0.3*(MAX(0,12-C64)/12)</f>
        <v>9.1134737408666577</v>
      </c>
      <c r="F64" s="10">
        <f t="shared" si="1"/>
        <v>68</v>
      </c>
      <c r="G64" s="10">
        <f t="shared" si="2"/>
        <v>9.3723902425414458</v>
      </c>
      <c r="H64" s="11">
        <f t="shared" si="3"/>
        <v>7.4614797752775939</v>
      </c>
      <c r="I64" s="12">
        <f t="shared" si="4"/>
        <v>1.0284102976578244</v>
      </c>
      <c r="J64" s="16"/>
      <c r="K64" s="18">
        <f t="shared" si="5"/>
        <v>20.399999999999999</v>
      </c>
      <c r="L64" s="19">
        <f t="shared" si="6"/>
        <v>0</v>
      </c>
      <c r="M64" s="5"/>
    </row>
    <row r="65" spans="3:13">
      <c r="C65" s="7">
        <f>C64+1</f>
        <v>53</v>
      </c>
      <c r="D65" s="9">
        <f t="shared" si="0"/>
        <v>2605.3008030726205</v>
      </c>
      <c r="E65" s="10">
        <f>SUM(D65:$D$72)/SUM($D$12:$D$72)*$C$7*0.7+$C$7*0.3*(MAX(0,12-C65)/12)</f>
        <v>7.1265619926791226</v>
      </c>
      <c r="F65" s="10">
        <f t="shared" si="1"/>
        <v>59.5</v>
      </c>
      <c r="G65" s="10">
        <f t="shared" si="2"/>
        <v>7.2340518965316525</v>
      </c>
      <c r="H65" s="11">
        <f t="shared" si="3"/>
        <v>8.3490468561309577</v>
      </c>
      <c r="I65" s="12">
        <f t="shared" si="4"/>
        <v>1.0150829956945511</v>
      </c>
      <c r="J65" s="16"/>
      <c r="K65" s="18">
        <f t="shared" si="5"/>
        <v>17.849999999999998</v>
      </c>
      <c r="L65" s="19">
        <f t="shared" si="6"/>
        <v>0</v>
      </c>
      <c r="M65" s="5"/>
    </row>
    <row r="66" spans="3:13">
      <c r="C66" s="7">
        <f t="shared" ref="C66:C72" si="8">C65+1</f>
        <v>54</v>
      </c>
      <c r="D66" s="9">
        <f t="shared" si="0"/>
        <v>2251.3142273990452</v>
      </c>
      <c r="E66" s="10">
        <f>SUM(D66:$D$72)/SUM($D$12:$D$72)*$C$7*0.7+$C$7*0.3*(MAX(0,12-C66)/12)</f>
        <v>5.3738854208387119</v>
      </c>
      <c r="F66" s="10">
        <f t="shared" si="1"/>
        <v>51</v>
      </c>
      <c r="G66" s="10">
        <f t="shared" si="2"/>
        <v>5.3581278612097343</v>
      </c>
      <c r="H66" s="11">
        <f t="shared" si="3"/>
        <v>9.4903400437667571</v>
      </c>
      <c r="I66" s="12">
        <f t="shared" si="4"/>
        <v>0.99706775295806027</v>
      </c>
      <c r="J66" s="16"/>
      <c r="K66" s="18">
        <f t="shared" si="5"/>
        <v>15.299999999999999</v>
      </c>
      <c r="L66" s="19">
        <f t="shared" si="6"/>
        <v>0</v>
      </c>
      <c r="M66" s="5"/>
    </row>
    <row r="67" spans="3:13">
      <c r="C67" s="7">
        <f t="shared" si="8"/>
        <v>55</v>
      </c>
      <c r="D67" s="9">
        <f t="shared" si="0"/>
        <v>1891.4278754642382</v>
      </c>
      <c r="E67" s="10">
        <f>SUM(D67:$D$72)/SUM($D$12:$D$72)*$C$7*0.7+$C$7*0.3*(MAX(0,12-C67)/12)</f>
        <v>3.8593479449512045</v>
      </c>
      <c r="F67" s="10">
        <f t="shared" si="1"/>
        <v>42.5</v>
      </c>
      <c r="G67" s="10">
        <f t="shared" si="2"/>
        <v>3.7513319530040765</v>
      </c>
      <c r="H67" s="11">
        <f t="shared" si="3"/>
        <v>11.01222294703914</v>
      </c>
      <c r="I67" s="12">
        <f t="shared" si="4"/>
        <v>0.97201185446665039</v>
      </c>
      <c r="J67" s="16"/>
      <c r="K67" s="18">
        <f t="shared" si="5"/>
        <v>12.75</v>
      </c>
      <c r="L67" s="19">
        <f t="shared" si="6"/>
        <v>0</v>
      </c>
      <c r="M67" s="5"/>
    </row>
    <row r="68" spans="3:13">
      <c r="C68" s="7">
        <f t="shared" si="8"/>
        <v>56</v>
      </c>
      <c r="D68" s="9">
        <f t="shared" si="0"/>
        <v>1525.5434176638498</v>
      </c>
      <c r="E68" s="10">
        <f>SUM(D68:$D$72)/SUM($D$12:$D$72)*$C$7*0.7+$C$7*0.3*(MAX(0,12-C68)/12)</f>
        <v>2.5869185499491527</v>
      </c>
      <c r="F68" s="10">
        <f t="shared" si="1"/>
        <v>34</v>
      </c>
      <c r="G68" s="10">
        <f t="shared" si="2"/>
        <v>2.4205288893599781</v>
      </c>
      <c r="H68" s="11">
        <f t="shared" si="3"/>
        <v>13.143050058792261</v>
      </c>
      <c r="I68" s="12">
        <f t="shared" si="4"/>
        <v>0.93568036357679485</v>
      </c>
      <c r="J68" s="16"/>
      <c r="K68" s="18">
        <f t="shared" si="5"/>
        <v>10.199999999999999</v>
      </c>
      <c r="L68" s="19">
        <f t="shared" si="6"/>
        <v>0</v>
      </c>
      <c r="M68" s="5"/>
    </row>
    <row r="69" spans="3:13">
      <c r="C69" s="7">
        <f t="shared" si="8"/>
        <v>57</v>
      </c>
      <c r="D69" s="9">
        <f t="shared" si="0"/>
        <v>1153.560885566787</v>
      </c>
      <c r="E69" s="10">
        <f>SUM(D69:$D$72)/SUM($D$12:$D$72)*$C$7*0.7+$C$7*0.3*(MAX(0,12-C69)/12)</f>
        <v>1.560632370513982</v>
      </c>
      <c r="F69" s="10">
        <f t="shared" si="1"/>
        <v>25.5</v>
      </c>
      <c r="G69" s="10">
        <f t="shared" si="2"/>
        <v>1.3727374538244783</v>
      </c>
      <c r="H69" s="11">
        <f t="shared" si="3"/>
        <v>16.339530360761245</v>
      </c>
      <c r="I69" s="12">
        <f t="shared" si="4"/>
        <v>0.87960334525957451</v>
      </c>
      <c r="J69" s="16"/>
      <c r="K69" s="18">
        <f t="shared" si="5"/>
        <v>7.6499999999999995</v>
      </c>
      <c r="L69" s="19">
        <f t="shared" si="6"/>
        <v>0</v>
      </c>
      <c r="M69" s="5"/>
    </row>
    <row r="70" spans="3:13">
      <c r="C70" s="7">
        <f t="shared" si="8"/>
        <v>58</v>
      </c>
      <c r="D70" s="9">
        <f t="shared" si="0"/>
        <v>775.37864460144567</v>
      </c>
      <c r="E70" s="10">
        <f>SUM(D70:$D$72)/SUM($D$12:$D$72)*$C$7*0.7+$C$7*0.3*(MAX(0,12-C70)/12)</f>
        <v>0.78459179357180853</v>
      </c>
      <c r="F70" s="10">
        <f t="shared" si="1"/>
        <v>17</v>
      </c>
      <c r="G70" s="10">
        <f t="shared" si="2"/>
        <v>0.61513372471714756</v>
      </c>
      <c r="H70" s="11">
        <f t="shared" si="3"/>
        <v>21.667318138274794</v>
      </c>
      <c r="I70" s="12">
        <f t="shared" si="4"/>
        <v>0.78401753594284618</v>
      </c>
      <c r="J70" s="16"/>
      <c r="K70" s="18">
        <f t="shared" si="5"/>
        <v>5.0999999999999996</v>
      </c>
      <c r="L70" s="19">
        <f t="shared" si="6"/>
        <v>0</v>
      </c>
      <c r="M70" s="5"/>
    </row>
    <row r="71" spans="3:13">
      <c r="C71" s="7">
        <f t="shared" si="8"/>
        <v>59</v>
      </c>
      <c r="D71" s="9">
        <f t="shared" si="0"/>
        <v>390.89336628667866</v>
      </c>
      <c r="E71" s="10">
        <f>SUM(D71:$D$72)/SUM($D$12:$D$72)*$C$7*0.7+$C$7*0.3*(MAX(0,12-C71)/12)</f>
        <v>0.26296757916417735</v>
      </c>
      <c r="F71" s="10">
        <f t="shared" si="1"/>
        <v>8.5</v>
      </c>
      <c r="G71" s="10">
        <f t="shared" si="2"/>
        <v>0.15505436862704938</v>
      </c>
      <c r="H71" s="11">
        <f t="shared" si="3"/>
        <v>32.323376239065709</v>
      </c>
      <c r="I71" s="12">
        <f t="shared" si="4"/>
        <v>0.58963302289916508</v>
      </c>
      <c r="J71" s="16"/>
      <c r="K71" s="18">
        <f t="shared" si="5"/>
        <v>2.5499999999999998</v>
      </c>
      <c r="L71" s="19">
        <f t="shared" si="6"/>
        <v>0</v>
      </c>
      <c r="M71" s="5"/>
    </row>
    <row r="72" spans="3:13">
      <c r="C72" s="7">
        <f t="shared" si="8"/>
        <v>60</v>
      </c>
      <c r="D72" s="9">
        <f t="shared" si="0"/>
        <v>0</v>
      </c>
      <c r="E72" s="10">
        <f>SUM(D72:$D$72)/SUM($D$12:$D$72)*$C$7*0.7+$C$7*0.3*(MAX(0,12-C72)/12)</f>
        <v>0</v>
      </c>
      <c r="F72" s="10">
        <f t="shared" si="1"/>
        <v>0</v>
      </c>
      <c r="G72" s="10">
        <f t="shared" si="2"/>
        <v>0</v>
      </c>
      <c r="H72" s="11" t="e">
        <f t="shared" si="3"/>
        <v>#DIV/0!</v>
      </c>
      <c r="I72" s="12" t="e">
        <f t="shared" si="4"/>
        <v>#DIV/0!</v>
      </c>
      <c r="J72" s="16"/>
      <c r="K72" s="18">
        <f t="shared" si="5"/>
        <v>0</v>
      </c>
      <c r="L72" s="19">
        <f t="shared" si="6"/>
        <v>0</v>
      </c>
      <c r="M72" s="5"/>
    </row>
  </sheetData>
  <mergeCells count="10">
    <mergeCell ref="K9:L9"/>
    <mergeCell ref="C10:C11"/>
    <mergeCell ref="D10:D11"/>
    <mergeCell ref="E10:E11"/>
    <mergeCell ref="F10:F11"/>
    <mergeCell ref="G10:G11"/>
    <mergeCell ref="H10:H11"/>
    <mergeCell ref="I10:I11"/>
    <mergeCell ref="K10:K11"/>
    <mergeCell ref="L10:L11"/>
  </mergeCell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Kenya_Refund</vt:lpstr>
      <vt:lpstr>Tanzania_Refund</vt:lpstr>
    </vt:vector>
  </TitlesOfParts>
  <Company>Sanlam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Van Rooijen (SEM)</dc:creator>
  <cp:lastModifiedBy>1183885</cp:lastModifiedBy>
  <cp:lastPrinted>2017-06-16T09:26:19Z</cp:lastPrinted>
  <dcterms:created xsi:type="dcterms:W3CDTF">2017-04-19T14:09:13Z</dcterms:created>
  <dcterms:modified xsi:type="dcterms:W3CDTF">2017-08-16T08:26:29Z</dcterms:modified>
</cp:coreProperties>
</file>